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https://paralympijskyvybor-my.sharepoint.com/personal/mezik_sztps_sk/Documents/na_web/SZTPS/WEB/zverejnovanie/06-cerpanie_dotacie/2025/"/>
    </mc:Choice>
  </mc:AlternateContent>
  <xr:revisionPtr revIDLastSave="0" documentId="8_{35415A2C-C830-0940-B81A-8EE57BFDF65C}" xr6:coauthVersionLast="47" xr6:coauthVersionMax="47" xr10:uidLastSave="{00000000-0000-0000-0000-000000000000}"/>
  <bookViews>
    <workbookView xWindow="0" yWindow="500" windowWidth="38400" windowHeight="1948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J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E121" i="9"/>
  <c r="K16" i="4"/>
  <c r="J16" i="4" s="1"/>
  <c r="M17" i="4"/>
  <c r="K46" i="4"/>
  <c r="M47" i="4"/>
  <c r="L85" i="9"/>
  <c r="C85" i="9"/>
  <c r="K78" i="4"/>
  <c r="K48" i="4"/>
  <c r="M49" i="4"/>
  <c r="K22" i="4"/>
  <c r="J22" i="4" s="1"/>
  <c r="M75" i="4"/>
  <c r="C65" i="9"/>
  <c r="L65" i="9"/>
  <c r="C13" i="6"/>
  <c r="C10" i="6"/>
  <c r="K40" i="9"/>
  <c r="L41" i="9"/>
  <c r="L43" i="9"/>
  <c r="L46" i="9" s="1"/>
  <c r="K45" i="9"/>
  <c r="B43" i="9" s="1"/>
  <c r="M13" i="4"/>
  <c r="K12" i="4"/>
  <c r="J12" i="4" s="1"/>
  <c r="C11" i="6"/>
  <c r="M121" i="9" l="1"/>
  <c r="F63" i="9"/>
  <c r="L63" i="9"/>
  <c r="I15" i="4"/>
  <c r="D67" i="9" s="1"/>
  <c r="I19" i="4"/>
  <c r="D71" i="9" s="1"/>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D70" i="9"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L70" i="9"/>
  <c r="M70" i="9" s="1"/>
  <c r="L67" i="9"/>
  <c r="M67" i="9" s="1"/>
  <c r="F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E68" i="9" l="1"/>
  <c r="F70" i="9"/>
  <c r="F130" i="9" s="1"/>
  <c r="J95" i="9"/>
  <c r="E70" i="9"/>
  <c r="E71" i="9"/>
  <c r="D66" i="9"/>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G73" i="9"/>
  <c r="I73" i="9" s="1"/>
  <c r="G124" i="9"/>
  <c r="G67" i="9"/>
  <c r="G86" i="9"/>
  <c r="I86" i="9" s="1"/>
  <c r="G84" i="9"/>
  <c r="I84" i="9" s="1"/>
  <c r="G70" i="9"/>
  <c r="I70" i="9" s="1"/>
  <c r="J72" i="9" l="1"/>
  <c r="I69" i="9"/>
  <c r="I67" i="9"/>
  <c r="G72" i="9"/>
  <c r="I72" i="9" s="1"/>
  <c r="I62" i="9"/>
  <c r="G78" i="9"/>
  <c r="I78" i="9" s="1"/>
  <c r="I61" i="9"/>
  <c r="G92" i="9"/>
  <c r="I92"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<sst xmlns="http://schemas.openxmlformats.org/spreadsheetml/2006/main" count="5108" uniqueCount="2130">
  <si>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</si>
  <si>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</si>
  <si>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</si>
  <si>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</si>
  <si>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</si>
  <si>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</si>
  <si>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</si>
  <si>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</si>
  <si>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</si>
  <si>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</si>
  <si>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</si>
  <si>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</si>
  <si>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</si>
  <si>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</si>
  <si>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</si>
  <si>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</si>
  <si>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</si>
  <si>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</si>
  <si>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</si>
  <si>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</si>
  <si>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</si>
  <si>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</si>
  <si>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</si>
  <si>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</si>
  <si>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</si>
  <si>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</si>
  <si>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</si>
  <si>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</si>
  <si>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</si>
  <si>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</si>
  <si>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</si>
  <si>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</si>
  <si>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</si>
  <si>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</si>
  <si>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</si>
  <si>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</si>
  <si>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</si>
  <si>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</si>
  <si>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</si>
  <si>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</si>
  <si>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</si>
  <si>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</si>
  <si>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</si>
  <si>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</si>
  <si>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</si>
  <si>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</si>
  <si>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</si>
  <si>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</si>
  <si>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</si>
  <si>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</si>
  <si>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</si>
  <si>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</si>
  <si>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</si>
  <si>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</si>
  <si>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</si>
  <si>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</si>
  <si>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</si>
  <si>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</si>
  <si>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</si>
  <si>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</si>
  <si>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</si>
  <si>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</si>
  <si>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</si>
  <si>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</si>
  <si>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</si>
  <si>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</si>
  <si>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</si>
  <si>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</si>
  <si>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</si>
  <si>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</si>
  <si>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</si>
  <si>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</si>
  <si>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</si>
  <si>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</si>
  <si>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</si>
  <si>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</si>
  <si>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</si>
  <si>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</si>
  <si>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</si>
  <si>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</si>
  <si>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</si>
  <si>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</si>
  <si>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</si>
  <si>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</si>
  <si>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</si>
  <si>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</si>
  <si>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</si>
  <si>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</si>
  <si>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</si>
  <si>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</si>
  <si>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</si>
  <si>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</si>
  <si>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</si>
  <si>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</si>
  <si>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</si>
  <si>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</si>
  <si>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</si>
  <si>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</si>
  <si>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</si>
  <si>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</si>
  <si>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</si>
  <si>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</si>
  <si>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</si>
  <si>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</si>
  <si>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</si>
  <si>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</si>
  <si>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</si>
  <si>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</si>
  <si>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</si>
  <si>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</si>
  <si>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</si>
  <si>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</si>
  <si>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</si>
  <si>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</si>
  <si>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</si>
  <si>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</si>
  <si>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</si>
  <si>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</si>
  <si>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</si>
  <si>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</si>
  <si>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</si>
  <si>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</si>
  <si>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</si>
  <si>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</si>
  <si>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</si>
  <si>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</si>
  <si>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</si>
  <si>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</si>
  <si>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</si>
  <si>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</si>
  <si>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</si>
  <si>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</si>
  <si>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</si>
  <si>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</si>
  <si>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</si>
  <si>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</si>
  <si>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</si>
  <si>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</si>
  <si>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</si>
  <si>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</si>
  <si>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</si>
  <si>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</si>
  <si>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</si>
  <si>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</si>
  <si>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</si>
  <si>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</si>
  <si>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</si>
  <si>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</si>
  <si>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</si>
  <si>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</si>
  <si>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</si>
  <si>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</si>
  <si>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</si>
  <si>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</si>
  <si>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</si>
  <si>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</si>
  <si>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</si>
  <si>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</si>
  <si>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</si>
  <si>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</si>
  <si>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</si>
  <si>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</si>
  <si>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</si>
  <si>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</si>
  <si>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</si>
  <si>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</si>
  <si>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</si>
  <si>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</si>
  <si>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</si>
  <si>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</si>
  <si>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</si>
  <si>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</si>
  <si>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</si>
  <si>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</si>
  <si>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</si>
  <si>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</si>
  <si>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</si>
  <si>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</si>
  <si>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</si>
  <si>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</si>
  <si>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</si>
  <si>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</si>
  <si>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</si>
  <si>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</si>
  <si>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</si>
  <si>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</si>
  <si>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</si>
  <si>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</si>
  <si>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</si>
  <si>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</si>
  <si>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</si>
  <si>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</si>
  <si>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</si>
  <si>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</si>
  <si>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</si>
  <si>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</si>
  <si>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</si>
  <si>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</si>
  <si>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</si>
  <si>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</si>
  <si>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</si>
  <si>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</si>
  <si>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</si>
  <si>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</si>
  <si>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</si>
  <si>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</si>
  <si>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</si>
  <si>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</si>
  <si>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</si>
  <si>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</si>
  <si>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</si>
  <si>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</si>
  <si>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</si>
  <si>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</si>
  <si>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</si>
  <si>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</si>
  <si>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</si>
  <si>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</si>
  <si>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</si>
  <si>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</si>
  <si>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</si>
  <si>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</si>
  <si>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</si>
  <si>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</si>
  <si>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</si>
  <si>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</si>
  <si>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</si>
  <si>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</si>
  <si>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</si>
  <si>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</si>
  <si>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</si>
  <si>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</si>
  <si>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</si>
  <si>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</si>
  <si>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</si>
  <si>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</si>
  <si>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</si>
  <si>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</si>
  <si>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</si>
  <si>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</si>
  <si>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</si>
  <si>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</si>
  <si>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</si>
  <si>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</si>
  <si>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</si>
  <si>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</si>
  <si>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</si>
  <si>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</si>
  <si>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</si>
  <si>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</si>
  <si>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</si>
  <si>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</si>
  <si>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</si>
  <si>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</si>
  <si>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</si>
  <si>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</si>
  <si>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</si>
  <si>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</si>
  <si>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</si>
  <si>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</si>
  <si>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</si>
  <si>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</si>
  <si>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</si>
  <si>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</si>
  <si>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</si>
  <si>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</si>
  <si>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</si>
  <si>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</si>
  <si>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</si>
  <si>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</si>
  <si>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</si>
  <si>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</si>
  <si>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</si>
  <si>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</si>
  <si>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</si>
  <si>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</si>
  <si>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</si>
  <si>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</si>
  <si>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</si>
  <si>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</si>
  <si>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</si>
  <si>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</si>
  <si>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</si>
  <si>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</si>
  <si>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</si>
  <si>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</si>
  <si>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</si>
  <si>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</si>
  <si>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</si>
  <si>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</si>
  <si>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</si>
  <si>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</si>
  <si>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</si>
  <si>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</si>
  <si>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</si>
  <si>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</si>
  <si>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</si>
  <si>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</si>
  <si>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</si>
  <si>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</si>
  <si>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</si>
  <si>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</si>
  <si>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</si>
  <si>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</si>
  <si>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</si>
  <si>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</si>
  <si>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</si>
  <si>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</si>
  <si>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</si>
  <si>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</si>
  <si>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</si>
  <si>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</si>
  <si>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</si>
  <si>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</si>
  <si>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</si>
  <si>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</si>
  <si>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</si>
  <si>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</si>
  <si>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</si>
  <si>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</si>
  <si>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</si>
  <si>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</si>
  <si>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</si>
  <si>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</si>
  <si>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</si>
  <si>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</si>
  <si>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</si>
  <si>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</si>
  <si>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</si>
  <si>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</si>
  <si>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</si>
  <si>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</si>
  <si>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</si>
  <si>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</si>
  <si>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</si>
  <si>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</si>
  <si>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</si>
  <si>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</si>
  <si>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</si>
  <si>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</si>
  <si>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</si>
  <si>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</si>
  <si>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</si>
  <si>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</si>
  <si>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</si>
  <si>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</si>
  <si>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</si>
  <si>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</si>
  <si>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</si>
  <si>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</si>
  <si>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</si>
  <si>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</si>
  <si>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</si>
  <si>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</si>
  <si>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</si>
  <si>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</si>
  <si>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</si>
  <si>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</si>
  <si>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</si>
  <si>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</si>
  <si>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</si>
  <si>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</si>
  <si>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</si>
  <si>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</si>
  <si>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</si>
  <si>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</si>
  <si>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</si>
  <si>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</si>
  <si>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</si>
  <si>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</si>
  <si>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</si>
  <si>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</si>
  <si>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</si>
  <si>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</si>
  <si>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</si>
  <si>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</si>
  <si>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</si>
  <si>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</si>
  <si>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</si>
  <si>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</si>
  <si>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</si>
  <si>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</si>
  <si>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</si>
  <si>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</si>
  <si>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</si>
  <si>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</si>
  <si>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</si>
  <si>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</si>
  <si>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</si>
  <si>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</si>
  <si>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</si>
  <si>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</si>
  <si>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</si>
  <si>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</si>
  <si>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</si>
  <si>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</si>
  <si>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</si>
  <si>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</si>
  <si>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</si>
  <si>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</si>
  <si>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</si>
  <si>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</si>
  <si>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</si>
  <si>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</si>
  <si>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</si>
  <si>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</si>
  <si>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</si>
  <si>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</si>
  <si>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</si>
  <si>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</si>
  <si>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</si>
  <si>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</si>
  <si>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</si>
  <si>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</si>
  <si>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</si>
  <si>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</si>
  <si>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</si>
  <si>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</si>
  <si>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</si>
  <si>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</si>
  <si>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</si>
  <si>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</si>
  <si>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</si>
  <si>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</si>
  <si>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</si>
  <si>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</si>
  <si>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</si>
  <si>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</si>
  <si>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</si>
  <si>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</si>
  <si>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</si>
  <si>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</si>
  <si>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</si>
  <si>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</si>
  <si>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</si>
  <si>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</si>
  <si>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</si>
  <si>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</si>
  <si>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</si>
  <si>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</si>
  <si>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</si>
  <si>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</si>
  <si>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</si>
  <si>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</si>
  <si>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</si>
  <si>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</si>
  <si>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</si>
  <si>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</si>
  <si>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</si>
  <si>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</si>
  <si>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</si>
  <si>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</si>
  <si>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</si>
  <si>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</si>
  <si>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</si>
  <si>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</si>
  <si>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</si>
  <si>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</si>
  <si>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</si>
  <si>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</si>
  <si>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</si>
  <si>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</si>
  <si>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</si>
  <si>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</si>
  <si>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</si>
  <si>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</si>
  <si>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</si>
  <si>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</si>
  <si>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</si>
  <si>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</si>
  <si>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</si>
  <si>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</si>
  <si>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</si>
  <si>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</si>
  <si>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</si>
  <si>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</si>
  <si>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</si>
  <si>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</si>
  <si>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</si>
  <si>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</si>
  <si>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</si>
  <si>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</si>
  <si>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</si>
  <si>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</si>
  <si>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</si>
  <si>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</si>
  <si>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</si>
  <si>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</si>
  <si>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</si>
  <si>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</si>
  <si>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</si>
  <si>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</si>
  <si>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</si>
  <si>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</si>
  <si>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</si>
  <si>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</si>
  <si>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</si>
  <si>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</si>
  <si>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</si>
  <si>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</si>
  <si>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</si>
  <si>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</si>
  <si>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</si>
  <si>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</si>
  <si>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</si>
  <si>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</si>
  <si>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</si>
  <si>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</si>
  <si>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</si>
  <si>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</si>
  <si>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</si>
  <si>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</si>
  <si>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</si>
  <si>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</si>
  <si>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</si>
  <si>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</si>
  <si>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</si>
  <si>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</si>
  <si>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</si>
  <si>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</si>
  <si>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</si>
  <si>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</si>
  <si>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</si>
  <si>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</si>
  <si>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</si>
  <si>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</si>
  <si>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</si>
  <si>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</si>
  <si>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</si>
  <si>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</si>
  <si>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</si>
  <si>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</si>
  <si>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</si>
  <si>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</si>
  <si>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</si>
  <si>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</si>
  <si>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</si>
  <si>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</si>
  <si>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</si>
  <si>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</si>
  <si>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</si>
  <si>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</si>
  <si>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</si>
  <si>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</si>
  <si>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</si>
  <si>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</si>
  <si>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</si>
  <si>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</si>
  <si>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</si>
  <si>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</si>
  <si>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</si>
  <si>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</si>
  <si>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</si>
  <si>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</si>
  <si>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</si>
  <si>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</si>
  <si>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</si>
  <si>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</si>
  <si>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</si>
  <si>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</si>
  <si>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</si>
  <si>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</si>
  <si>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</si>
  <si>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</si>
  <si>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</si>
  <si>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</si>
  <si>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</si>
  <si>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</si>
  <si>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</si>
  <si>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</si>
  <si>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</si>
  <si>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</si>
  <si>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</si>
  <si>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</si>
  <si>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</si>
  <si>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</si>
  <si>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</si>
  <si>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</si>
  <si>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</si>
  <si>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</si>
  <si>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</si>
  <si>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</si>
  <si>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</si>
  <si>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</si>
  <si>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</si>
  <si>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</si>
  <si>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</si>
  <si>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</si>
  <si>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</si>
  <si>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</si>
  <si>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</si>
  <si>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</si>
  <si>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</si>
  <si>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</si>
  <si>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</si>
  <si>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</si>
  <si>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</si>
  <si>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</si>
  <si>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</si>
  <si>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</si>
  <si>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</si>
  <si>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</si>
  <si>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</si>
  <si>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</si>
  <si>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</si>
  <si>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</si>
  <si>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</si>
  <si>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</si>
  <si>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</si>
  <si>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</si>
  <si>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</si>
  <si>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</si>
  <si>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</si>
  <si>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</si>
  <si>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</si>
  <si>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</si>
  <si>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</si>
  <si>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</si>
  <si>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</si>
  <si>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</si>
  <si>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</si>
  <si>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</si>
  <si>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</si>
  <si>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</si>
  <si>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</si>
  <si>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</si>
  <si>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</si>
  <si>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</si>
  <si>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</si>
  <si>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</si>
  <si>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</si>
  <si>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</si>
  <si>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</si>
  <si>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</si>
  <si>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</si>
  <si>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</si>
  <si>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</si>
  <si>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</si>
  <si>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</si>
  <si>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</si>
  <si>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</si>
  <si>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</si>
  <si>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</si>
  <si>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</si>
  <si>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</si>
  <si>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</si>
  <si>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</si>
  <si>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</si>
  <si>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</si>
  <si>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</si>
  <si>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</si>
  <si>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</si>
  <si>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</si>
  <si>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</si>
  <si>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</si>
  <si>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</si>
  <si>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</si>
  <si>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</si>
  <si>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</si>
  <si>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</si>
  <si>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</si>
  <si>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</si>
  <si>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</si>
  <si>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</si>
  <si>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</si>
  <si>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</si>
  <si>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</si>
  <si>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</si>
  <si>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</si>
  <si>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</si>
  <si>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</si>
  <si>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</si>
  <si>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</si>
  <si>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</si>
  <si>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</si>
  <si>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</si>
  <si>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</si>
  <si>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</si>
  <si>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</si>
  <si>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</si>
  <si>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</si>
  <si>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</si>
  <si>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</si>
  <si>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</si>
  <si>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</si>
  <si>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</si>
  <si>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</si>
  <si>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</si>
  <si>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</si>
  <si>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</si>
  <si>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</si>
  <si>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</si>
  <si>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</si>
  <si>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</si>
  <si>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</si>
  <si>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</si>
  <si>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</si>
  <si>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</si>
  <si>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</si>
  <si>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</si>
  <si>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</si>
  <si>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</si>
  <si>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</si>
  <si>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</si>
  <si>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</si>
  <si>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</si>
  <si>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</si>
  <si>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</si>
  <si>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</si>
  <si>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</si>
  <si>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</si>
  <si>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</si>
  <si>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</si>
  <si>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</si>
  <si>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</si>
  <si>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</si>
  <si>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</si>
  <si>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</si>
  <si>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</si>
  <si>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</si>
  <si>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</si>
  <si>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</si>
  <si>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</si>
  <si>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</si>
  <si>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</si>
  <si>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</si>
  <si>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</si>
  <si>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</si>
  <si>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</si>
  <si>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</si>
  <si>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</si>
  <si>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</si>
  <si>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</si>
  <si>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</si>
  <si>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</si>
  <si>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</si>
  <si>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</si>
  <si>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</si>
  <si>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</si>
  <si>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</si>
  <si>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</si>
  <si>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</si>
  <si>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</si>
  <si>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</si>
  <si>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</si>
  <si>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</si>
  <si>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</si>
  <si>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</si>
  <si>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</si>
  <si>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</si>
  <si>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</si>
  <si>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</si>
  <si>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</si>
  <si>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</si>
  <si>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</si>
  <si>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</si>
  <si>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</si>
  <si>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</si>
  <si>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</si>
  <si>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</si>
  <si>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</si>
  <si>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</si>
  <si>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</si>
  <si>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</si>
  <si>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</si>
  <si>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</si>
  <si>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</si>
  <si>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</si>
  <si>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</si>
  <si>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</si>
  <si>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</si>
  <si>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</si>
  <si>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</si>
  <si>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</si>
  <si>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</si>
  <si>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</si>
  <si>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</si>
  <si>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</si>
  <si>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</si>
  <si>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</si>
  <si>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</si>
  <si>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</si>
  <si>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</si>
  <si>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</si>
  <si>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</si>
  <si>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</si>
  <si>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</si>
  <si>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</si>
  <si>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</si>
  <si>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</si>
  <si>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</si>
  <si>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</si>
  <si>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</si>
  <si>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</si>
  <si>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</si>
  <si>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</si>
  <si>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</si>
  <si>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</si>
  <si>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</si>
  <si>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</si>
  <si>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</si>
  <si>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</si>
  <si>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</si>
  <si>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</si>
  <si>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</si>
  <si>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</si>
  <si>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</si>
  <si>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</si>
  <si>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</si>
  <si>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</si>
  <si>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</si>
  <si>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</si>
  <si>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</si>
  <si>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</si>
  <si>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</si>
  <si>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</si>
  <si>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</si>
  <si>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</si>
  <si>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</si>
  <si>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</si>
  <si>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</si>
  <si>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</si>
  <si>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</si>
  <si>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</si>
  <si>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</si>
  <si>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</si>
  <si>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</si>
  <si>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</si>
  <si>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</si>
  <si>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</si>
  <si>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</si>
  <si>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</si>
  <si>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</si>
  <si>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</si>
  <si>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</si>
  <si>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</si>
  <si>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</si>
  <si>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</si>
  <si>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</si>
  <si>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</si>
  <si>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</si>
  <si>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</si>
  <si>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</si>
  <si>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</si>
  <si>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</si>
  <si>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</si>
  <si>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</si>
  <si>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</si>
  <si>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</si>
  <si>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</si>
  <si>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</si>
  <si>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</si>
  <si>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</si>
  <si>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</si>
  <si>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</si>
  <si>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</si>
  <si>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</si>
  <si>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</si>
  <si>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</si>
  <si>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</si>
  <si>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</si>
  <si>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</si>
  <si>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</si>
  <si>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</si>
  <si>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</si>
  <si>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</si>
  <si>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</si>
  <si>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</si>
  <si>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</si>
  <si>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</si>
  <si>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</si>
  <si>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</si>
  <si>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</si>
  <si>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</si>
  <si>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</si>
  <si>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</si>
  <si>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</si>
  <si>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</si>
  <si>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</si>
  <si>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</si>
  <si>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</si>
  <si>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</si>
  <si>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</si>
  <si>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</si>
  <si>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</si>
  <si>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</si>
  <si>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</si>
  <si>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</si>
  <si>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</si>
  <si>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</si>
  <si>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</si>
  <si>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</si>
  <si>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</si>
  <si>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</si>
  <si>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</si>
  <si>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</si>
  <si>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</si>
  <si>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</si>
  <si>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</si>
  <si>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</si>
  <si>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</si>
  <si>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</si>
  <si>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</si>
  <si>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</si>
  <si>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</si>
  <si>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</si>
  <si>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</si>
  <si>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</si>
  <si>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</si>
  <si>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</si>
  <si>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</si>
  <si>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</si>
  <si>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</si>
  <si>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</si>
  <si>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</si>
  <si>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</si>
  <si>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</si>
  <si>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</si>
  <si>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</si>
  <si>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</si>
  <si>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</si>
  <si>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</si>
  <si>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</si>
  <si>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</si>
  <si>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</si>
  <si>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</si>
  <si>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</si>
  <si>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</si>
  <si>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</si>
  <si>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</si>
  <si>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</si>
  <si>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</si>
  <si>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</si>
  <si>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</si>
  <si>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</si>
  <si>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</si>
  <si>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</si>
  <si>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</si>
  <si>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</si>
  <si>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</si>
  <si>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</si>
  <si>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</si>
  <si>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</si>
  <si>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</si>
  <si>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</si>
  <si>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</si>
  <si>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</si>
  <si>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</si>
  <si>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</si>
  <si>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</si>
  <si>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</si>
  <si>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</si>
  <si>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</si>
  <si>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</si>
  <si>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</si>
  <si>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</si>
  <si>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</si>
  <si>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</si>
  <si>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</si>
  <si>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</si>
  <si>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</si>
  <si>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</si>
  <si>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</si>
  <si>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</si>
  <si>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</si>
  <si>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</si>
  <si>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</si>
  <si>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</si>
  <si>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</si>
  <si>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</si>
  <si>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</si>
  <si>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</si>
  <si>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</si>
  <si>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</si>
  <si>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</si>
  <si>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</si>
  <si>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</si>
  <si>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</si>
  <si>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</si>
  <si>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</si>
  <si>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</si>
  <si>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</si>
  <si>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</si>
  <si>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</si>
  <si>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</si>
  <si>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</si>
  <si>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</si>
  <si>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</si>
  <si>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</si>
  <si>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</si>
  <si>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</si>
  <si>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</si>
  <si>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</si>
  <si>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</si>
  <si>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</si>
  <si>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</si>
  <si>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</si>
  <si>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</si>
  <si>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</si>
  <si>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</si>
  <si>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</si>
  <si>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</si>
  <si>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</si>
  <si>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</si>
  <si>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</si>
  <si>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</si>
  <si>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</si>
  <si>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</si>
  <si>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</si>
  <si>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</si>
  <si>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</si>
  <si>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</si>
  <si>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</si>
  <si>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</si>
  <si>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</si>
  <si>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</si>
  <si>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</si>
  <si>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</si>
  <si>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</si>
  <si>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</si>
  <si>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</si>
  <si>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</si>
  <si>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</si>
  <si>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</si>
  <si>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</si>
  <si>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</si>
  <si>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</si>
  <si>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</si>
  <si>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</si>
  <si>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</si>
  <si>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</si>
  <si>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</si>
  <si>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</si>
  <si>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</si>
  <si>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</si>
  <si>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</si>
  <si>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</si>
  <si>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</si>
  <si>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</si>
  <si>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</si>
  <si>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</si>
  <si>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</si>
  <si>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</si>
  <si>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</si>
  <si>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</si>
  <si>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</si>
  <si>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</si>
  <si>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</si>
  <si>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</si>
  <si>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</si>
  <si>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</si>
  <si>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</si>
  <si>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</si>
  <si>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</si>
  <si>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</si>
  <si>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</si>
  <si>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</si>
  <si>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</si>
  <si>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</si>
  <si>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</si>
  <si>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</si>
  <si>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</si>
  <si>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</si>
  <si>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</si>
  <si>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</si>
  <si>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</si>
  <si>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</si>
  <si>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</si>
  <si>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</si>
  <si>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</si>
  <si>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</si>
  <si>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</si>
  <si>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</si>
  <si>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</si>
  <si>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</si>
  <si>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</si>
  <si>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</si>
  <si>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</si>
  <si>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</si>
  <si>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</si>
  <si>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</si>
  <si>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</si>
  <si>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</si>
  <si>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</si>
  <si>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</si>
  <si>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</si>
  <si>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</si>
  <si>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</si>
  <si>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</si>
  <si>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</si>
  <si>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</si>
  <si>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</si>
  <si>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</si>
  <si>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</si>
  <si>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</si>
  <si>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</si>
  <si>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</si>
  <si>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</si>
  <si>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</si>
  <si>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</si>
  <si>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</si>
  <si>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</si>
  <si>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</si>
  <si>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</si>
  <si>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</si>
  <si>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</si>
  <si>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</si>
  <si>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</si>
  <si>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</si>
  <si>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</si>
  <si>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</si>
  <si>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</si>
  <si>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</si>
  <si>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</si>
  <si>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</si>
  <si>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</si>
  <si>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</si>
  <si>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</si>
  <si>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</si>
  <si>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</si>
  <si>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</si>
  <si>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</si>
  <si>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</si>
  <si>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</si>
  <si>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</si>
  <si>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</si>
  <si>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</si>
  <si>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</si>
  <si>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</si>
  <si>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</si>
  <si>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</si>
  <si>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</si>
  <si>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</si>
  <si>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</si>
  <si>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</si>
  <si>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</si>
  <si>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</si>
  <si>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</si>
  <si>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</si>
  <si>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</si>
  <si>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</si>
  <si>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</si>
  <si>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</si>
  <si>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</si>
  <si>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</si>
  <si>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</si>
  <si>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</si>
  <si>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</si>
  <si>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</si>
  <si>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</si>
  <si>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</si>
  <si>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</si>
  <si>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</si>
  <si>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</si>
  <si>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</si>
  <si>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</si>
  <si>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</si>
  <si>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</si>
  <si>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</si>
  <si>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</si>
  <si>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</si>
  <si>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</si>
  <si>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</si>
  <si>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</si>
  <si>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</si>
  <si>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</si>
  <si>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</si>
  <si>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</si>
  <si>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</si>
  <si>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</si>
  <si>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</si>
  <si>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</si>
  <si>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</si>
  <si>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</si>
  <si>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</si>
  <si>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</si>
  <si>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</si>
  <si>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</si>
  <si>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</si>
  <si>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</si>
  <si>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</si>
  <si>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</si>
  <si>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</si>
  <si>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</si>
  <si>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</si>
  <si>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</si>
  <si>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</si>
  <si>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</si>
  <si>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</si>
  <si>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</si>
  <si>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</si>
  <si>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</si>
  <si>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</si>
  <si>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</si>
  <si>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</si>
  <si>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</si>
  <si>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</si>
  <si>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</si>
  <si>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</si>
  <si>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</si>
  <si>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</si>
  <si>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</si>
  <si>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</si>
  <si>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</si>
  <si>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</si>
  <si>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</si>
  <si>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</si>
  <si>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</si>
  <si>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</si>
  <si>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</si>
  <si>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</si>
  <si>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</si>
  <si>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</si>
  <si>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</si>
  <si>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</si>
  <si>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</si>
  <si>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</si>
  <si>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</si>
  <si>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</si>
  <si>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</si>
  <si>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</si>
  <si>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</si>
  <si>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</si>
  <si>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</si>
  <si>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</si>
  <si>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</si>
  <si>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</si>
  <si>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</si>
  <si>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</si>
  <si>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</si>
  <si>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</si>
  <si>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</si>
  <si>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</si>
  <si>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</si>
  <si>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</si>
  <si>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</si>
  <si>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</si>
  <si>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</si>
  <si>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</si>
  <si>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</si>
  <si>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</si>
  <si>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</si>
  <si>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</si>
  <si>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</si>
  <si>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</si>
  <si>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</si>
  <si>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</si>
  <si>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</si>
  <si>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</si>
  <si>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</si>
  <si>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</si>
  <si>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</si>
  <si>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</si>
  <si>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</si>
  <si>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</si>
  <si>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</si>
  <si>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</si>
  <si>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</si>
  <si>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</si>
  <si>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</si>
  <si>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</si>
  <si>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</si>
  <si>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</si>
  <si>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</si>
  <si>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</si>
  <si>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</si>
  <si>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</si>
  <si>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</si>
  <si>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</si>
  <si>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</si>
  <si>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</si>
  <si>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</si>
  <si>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</si>
  <si>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</si>
  <si>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</si>
  <si>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</si>
  <si>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</si>
  <si>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</si>
  <si>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</si>
  <si>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</si>
  <si>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</si>
  <si>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</si>
  <si>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</si>
  <si>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</si>
  <si>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</si>
  <si>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</si>
  <si>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</si>
  <si>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</si>
  <si>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</si>
  <si>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</si>
  <si>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</si>
  <si>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</si>
  <si>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</si>
  <si>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</si>
  <si>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</si>
  <si>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</si>
  <si>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</si>
  <si>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</si>
  <si>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</si>
  <si>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</si>
  <si>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</si>
  <si>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</si>
  <si>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</si>
  <si>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</si>
  <si>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</si>
  <si>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</si>
  <si>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</si>
  <si>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</si>
  <si>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</si>
  <si>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</si>
  <si>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</si>
  <si>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</si>
  <si>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</si>
  <si>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</si>
  <si>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</si>
  <si>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</si>
  <si>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</si>
  <si>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</si>
  <si>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</si>
  <si>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</si>
  <si>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</si>
  <si>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</si>
  <si>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</si>
  <si>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</si>
  <si>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</si>
  <si>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</si>
  <si>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</si>
  <si>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</si>
  <si>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</si>
  <si>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</si>
  <si>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</si>
  <si>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</si>
  <si>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</si>
  <si>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</si>
  <si>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</si>
  <si>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</si>
  <si>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</si>
  <si>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</si>
  <si>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</si>
  <si>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</si>
  <si>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</si>
  <si>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</si>
  <si>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</si>
  <si>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</si>
  <si>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</si>
  <si>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</si>
  <si>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</si>
  <si>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</si>
  <si>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</si>
  <si>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</si>
  <si>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</si>
  <si>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</si>
  <si>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</si>
  <si>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</si>
  <si>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</si>
  <si>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</si>
  <si>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</si>
  <si>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</si>
  <si>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</si>
  <si>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</si>
  <si>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</si>
  <si>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</si>
  <si>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</si>
  <si>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</si>
  <si>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</si>
  <si>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</si>
  <si>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</si>
  <si>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</si>
  <si>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</si>
  <si>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</si>
  <si>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</si>
  <si>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</si>
  <si>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</si>
  <si>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</si>
  <si>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</si>
  <si>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</si>
  <si>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</si>
  <si>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</si>
  <si>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</si>
  <si>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</si>
  <si>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</si>
  <si>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</si>
  <si>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</si>
  <si>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</si>
  <si>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</si>
  <si>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</si>
  <si>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</si>
  <si>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</si>
  <si>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</si>
  <si>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</si>
  <si>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</si>
  <si>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</si>
  <si>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</si>
  <si>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</si>
  <si>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</si>
  <si>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</si>
  <si>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</si>
  <si>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</si>
  <si>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</si>
  <si>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</si>
  <si>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</si>
  <si>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</si>
  <si>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</si>
  <si>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</si>
  <si>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</si>
  <si>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</si>
  <si>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</si>
  <si>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</si>
  <si>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</si>
  <si>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</si>
  <si>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</si>
  <si>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</si>
  <si>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</si>
  <si>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</si>
  <si>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</si>
  <si>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</si>
  <si>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</si>
  <si>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</si>
  <si>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</si>
  <si>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</si>
  <si>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</si>
  <si>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</si>
  <si>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</si>
  <si>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</si>
  <si>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</si>
  <si>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</si>
  <si>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</si>
  <si>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</si>
  <si>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</si>
  <si>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</si>
  <si>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</si>
  <si>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</si>
  <si>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</si>
  <si>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</si>
  <si>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</si>
  <si>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</si>
  <si>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</si>
  <si>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</si>
  <si>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</si>
  <si>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</si>
  <si>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</si>
  <si>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</si>
  <si>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</si>
  <si>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</si>
  <si>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</si>
  <si>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</si>
  <si>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</si>
  <si>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</si>
  <si>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</si>
  <si>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</si>
  <si>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</si>
  <si>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</si>
  <si>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</si>
  <si>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</si>
  <si>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</si>
  <si>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</si>
  <si>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</si>
  <si>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</si>
  <si>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</si>
  <si>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</si>
  <si>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</si>
  <si>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</si>
  <si>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</si>
  <si>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</si>
  <si>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</si>
  <si>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</si>
  <si>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</si>
  <si>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</si>
  <si>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</si>
  <si>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</si>
  <si>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</si>
  <si>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</si>
  <si>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</si>
  <si>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</si>
  <si>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</si>
  <si>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</si>
  <si>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</si>
  <si>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</si>
  <si>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</si>
  <si>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</si>
  <si>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</si>
  <si>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</si>
  <si>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</si>
  <si>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</si>
  <si>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</si>
  <si>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</si>
  <si>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</si>
  <si>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</si>
  <si>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</si>
  <si>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</si>
  <si>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</si>
  <si>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</si>
  <si>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</si>
  <si>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</si>
  <si>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</si>
  <si>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</si>
  <si>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</si>
  <si>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</si>
  <si>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</si>
  <si>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</si>
  <si>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</si>
  <si>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</si>
  <si>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</si>
  <si>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</si>
  <si>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</si>
  <si>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</si>
  <si>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</si>
  <si>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</si>
  <si>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</si>
  <si>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</si>
  <si>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</si>
  <si>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</si>
  <si>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</si>
  <si>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</si>
  <si>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</si>
  <si>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</si>
  <si>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</si>
  <si>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</si>
  <si>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</si>
  <si>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</si>
  <si>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</si>
  <si>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</si>
  <si>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</si>
  <si>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</si>
  <si>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</si>
  <si>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</si>
  <si>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</si>
  <si>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</si>
  <si>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</si>
  <si>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</si>
  <si>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</si>
  <si>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</si>
  <si>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</si>
  <si>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</si>
  <si>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</si>
  <si>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</si>
  <si>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</si>
  <si>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</si>
  <si>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</si>
  <si>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</si>
  <si>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</si>
  <si>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</si>
  <si>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</si>
  <si>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</si>
  <si>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</si>
  <si>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</si>
  <si>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</si>
  <si>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</si>
  <si>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</si>
  <si>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</si>
  <si>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</si>
  <si>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</si>
  <si>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</si>
  <si>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</si>
  <si>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</si>
  <si>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</si>
  <si>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</si>
  <si>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</si>
  <si>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</si>
  <si>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</si>
  <si>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</si>
  <si>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</si>
  <si>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</si>
  <si>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</si>
  <si>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</si>
  <si>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</si>
  <si>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</si>
  <si>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</si>
  <si>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</si>
  <si>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</si>
  <si>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</si>
  <si>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</si>
  <si>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</si>
  <si>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</si>
  <si>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</si>
  <si>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</si>
  <si>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</si>
  <si>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</si>
  <si>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</si>
  <si>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</si>
  <si>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</si>
  <si>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</si>
  <si>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</si>
  <si>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</si>
  <si>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</si>
  <si>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</si>
  <si>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</si>
  <si>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</si>
  <si>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</si>
  <si>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</si>
  <si>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</si>
  <si>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</si>
  <si>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</si>
  <si>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</si>
  <si>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</si>
  <si>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</si>
  <si>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</si>
  <si>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</si>
  <si>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</si>
  <si>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</si>
  <si>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</si>
  <si>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</si>
  <si>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</si>
  <si>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</si>
  <si>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</si>
  <si>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</si>
  <si>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</si>
  <si>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</si>
  <si>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</si>
  <si>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</si>
  <si>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</si>
  <si>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</si>
  <si>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</si>
  <si>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</si>
  <si>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</si>
  <si>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</si>
  <si>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</si>
  <si>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</si>
  <si>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</si>
  <si>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</si>
  <si>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</si>
  <si>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</si>
  <si>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</si>
  <si>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</si>
  <si>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</si>
  <si>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</si>
  <si>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</si>
  <si>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</si>
  <si>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</si>
  <si>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</si>
  <si>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</si>
  <si>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</si>
  <si>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</si>
  <si>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</si>
  <si>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</si>
  <si>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</si>
  <si>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</si>
  <si>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</si>
  <si>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</si>
  <si>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</si>
  <si>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</si>
  <si>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</si>
  <si>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</si>
  <si>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</si>
  <si>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</si>
  <si>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</si>
  <si>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</si>
  <si>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</si>
  <si>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</si>
  <si>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</si>
  <si>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</si>
  <si>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</si>
  <si>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</si>
  <si>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</si>
  <si>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</si>
  <si>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</si>
  <si>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</si>
  <si>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</si>
  <si>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</si>
  <si>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</si>
  <si>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</si>
  <si>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</si>
  <si>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</si>
  <si>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</si>
  <si>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</si>
  <si>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</si>
  <si>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</si>
  <si>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</si>
  <si>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</si>
  <si>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</si>
  <si>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</si>
  <si>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</si>
  <si>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</si>
  <si>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</si>
  <si>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</si>
  <si>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</si>
  <si>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</si>
  <si>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</si>
  <si>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</si>
  <si>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</si>
  <si>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</si>
  <si>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</si>
  <si>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</si>
  <si>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</si>
  <si>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</si>
  <si>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</si>
  <si>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</si>
  <si>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</si>
  <si>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</si>
  <si>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</si>
  <si>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</si>
  <si>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</si>
  <si>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</si>
  <si>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</si>
  <si>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</si>
  <si>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</si>
  <si>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</si>
  <si>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</si>
  <si>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</si>
  <si>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</si>
  <si>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</si>
  <si>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</si>
  <si>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</si>
  <si>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</si>
  <si>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</si>
  <si>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</si>
  <si>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</si>
  <si>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</si>
  <si>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</si>
  <si>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</si>
  <si>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</si>
  <si>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</si>
  <si>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</si>
  <si>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</si>
  <si>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</si>
  <si>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</si>
  <si>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</si>
  <si>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</si>
  <si>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</si>
  <si>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</si>
  <si>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</si>
  <si>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</si>
  <si>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</si>
  <si>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</si>
  <si>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</si>
  <si>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</si>
  <si>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</si>
  <si>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</si>
  <si>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</si>
  <si>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</si>
  <si>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</si>
  <si>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</si>
  <si>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</si>
  <si>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</si>
  <si>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</si>
  <si>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</si>
  <si>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</si>
  <si>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</si>
  <si>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</si>
  <si>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</si>
  <si>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</si>
  <si>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</si>
  <si>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</si>
  <si>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</si>
  <si>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</si>
  <si>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</si>
  <si>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</si>
  <si>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</si>
  <si>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</si>
  <si>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</si>
  <si>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</si>
  <si>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</si>
  <si>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</si>
  <si>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30250009</t>
  </si>
  <si>
    <t>2025010978</t>
  </si>
  <si>
    <t>27.01.2025</t>
  </si>
  <si>
    <t>Seminár Ročné zúčtovanie r.2024 - legislatívne zmeny r.2025</t>
  </si>
  <si>
    <t>31369308</t>
  </si>
  <si>
    <t>RELIA, spoločnosť s ručením obmedzeným</t>
  </si>
  <si>
    <t>30250011</t>
  </si>
  <si>
    <t>445003004</t>
  </si>
  <si>
    <t>28.01.2025</t>
  </si>
  <si>
    <t>Stravné lístky pre zamestnancov 2/2025 100ks/6,30EUR</t>
  </si>
  <si>
    <t>52005551</t>
  </si>
  <si>
    <t>Ticket Service, s.r.o.</t>
  </si>
  <si>
    <t>poplatok za službu</t>
  </si>
  <si>
    <t>30250015</t>
  </si>
  <si>
    <t>25240005</t>
  </si>
  <si>
    <t>05.03.2025</t>
  </si>
  <si>
    <t>Prenájom kancelárií 1/2025</t>
  </si>
  <si>
    <t>35871814</t>
  </si>
  <si>
    <t>Slovenská paralympijská marketingová, s.r.o.</t>
  </si>
  <si>
    <t>30250016</t>
  </si>
  <si>
    <t>250100002</t>
  </si>
  <si>
    <t>Prenájom vozidla AA657NG za 1/2025</t>
  </si>
  <si>
    <t>35735287</t>
  </si>
  <si>
    <t>Triumf ducha, s.r.o.</t>
  </si>
  <si>
    <t>30250017</t>
  </si>
  <si>
    <t>125001</t>
  </si>
  <si>
    <t>Prenájom telocvične 1/2025, BA, basketbal na vozíku</t>
  </si>
  <si>
    <t>31768849</t>
  </si>
  <si>
    <t>Základná škola</t>
  </si>
  <si>
    <t>30250018</t>
  </si>
  <si>
    <t xml:space="preserve"> 250300068</t>
  </si>
  <si>
    <t>Športový materiál-lopty 720ks, stolný tenis</t>
  </si>
  <si>
    <t>26469791</t>
  </si>
  <si>
    <t>STEN marketing, s.r.o.</t>
  </si>
  <si>
    <t>30250019</t>
  </si>
  <si>
    <t>38720900</t>
  </si>
  <si>
    <t>Hovory za obdobie 04.2.-03.3.2025 0905788435, 0915888553, 0918940356</t>
  </si>
  <si>
    <t>35697270</t>
  </si>
  <si>
    <t>Orange Slovensko a.s.</t>
  </si>
  <si>
    <t>Hovory za obdobie 04.2.-03.3.2025 0905788435, 0915888553, 09</t>
  </si>
  <si>
    <t>30250020</t>
  </si>
  <si>
    <t>53015525</t>
  </si>
  <si>
    <t>Nájom nebytových priestorov pre rok 2025</t>
  </si>
  <si>
    <t>35686031</t>
  </si>
  <si>
    <t>United Industries a.s.</t>
  </si>
  <si>
    <t>30250021</t>
  </si>
  <si>
    <t>22025</t>
  </si>
  <si>
    <t>administratívne práce 1/2025</t>
  </si>
  <si>
    <t>40017702</t>
  </si>
  <si>
    <t>Mgr. Eva Bacigalová</t>
  </si>
  <si>
    <t>30250022</t>
  </si>
  <si>
    <t>2702352</t>
  </si>
  <si>
    <t>07.02.2025</t>
  </si>
  <si>
    <t>mailchimp 2/2025</t>
  </si>
  <si>
    <t>EU372008134</t>
  </si>
  <si>
    <t>Mailchimp - The Rocket Science Group, LLC</t>
  </si>
  <si>
    <t>30250023</t>
  </si>
  <si>
    <t>160</t>
  </si>
  <si>
    <t>Prenájom curlingovej haly, Bratislava, 44 hod, 1/2025</t>
  </si>
  <si>
    <t>36066257</t>
  </si>
  <si>
    <t>Ružinovský športový klub, príspevková organizácia</t>
  </si>
  <si>
    <t>30250025</t>
  </si>
  <si>
    <t>20250219</t>
  </si>
  <si>
    <t>Náhradné diely pre vozíky, parastolný tenis</t>
  </si>
  <si>
    <t>35890142</t>
  </si>
  <si>
    <t>Letmo SK, s.r.o.</t>
  </si>
  <si>
    <t>30250026</t>
  </si>
  <si>
    <t>2025001</t>
  </si>
  <si>
    <t>Trénerské služby, 01/2025, parastolný tenis</t>
  </si>
  <si>
    <t>Dušan Michalka</t>
  </si>
  <si>
    <t>30250027</t>
  </si>
  <si>
    <t>202558</t>
  </si>
  <si>
    <t>Členský poplatok World ParaVolley pre rok 2025</t>
  </si>
  <si>
    <t>World ParaVolley</t>
  </si>
  <si>
    <t>30250028</t>
  </si>
  <si>
    <t>40250021</t>
  </si>
  <si>
    <t>Prenájom stolnotenisovej haly, 01/2025, Bratislava</t>
  </si>
  <si>
    <t>30250029</t>
  </si>
  <si>
    <t>28</t>
  </si>
  <si>
    <t>26.02.2025</t>
  </si>
  <si>
    <t>Účastnícky poplatok za medzinárodný turnaj v parastolnom tenise, Lignano, Sabbiadoro, 6.-9.3.2025, PVÚ:11 ŠP:7 RT:4</t>
  </si>
  <si>
    <t>Federazione italiana Tennistavolo</t>
  </si>
  <si>
    <t>Účastnícky poplatok za medzinárodný turnaj v parastolnom ten</t>
  </si>
  <si>
    <t>30250030</t>
  </si>
  <si>
    <t>202500505</t>
  </si>
  <si>
    <t>21.02.2025</t>
  </si>
  <si>
    <t>Poplatok za informáciu pre audit</t>
  </si>
  <si>
    <t>31634419</t>
  </si>
  <si>
    <t>Privatbanka, a.s.</t>
  </si>
  <si>
    <t>30250031</t>
  </si>
  <si>
    <t>926702739</t>
  </si>
  <si>
    <t>Pitný režim, sekretariát</t>
  </si>
  <si>
    <t>50046586</t>
  </si>
  <si>
    <t>Dolphin Central Europe, s.r.o.</t>
  </si>
  <si>
    <t>30250032</t>
  </si>
  <si>
    <t>10250004</t>
  </si>
  <si>
    <t>členský poplatok na rok 2025</t>
  </si>
  <si>
    <t>50250005</t>
  </si>
  <si>
    <t>2501</t>
  </si>
  <si>
    <t>Poplatok za súťaž v tanci na vozíku, Hong KOng, 22.-23.3.2025</t>
  </si>
  <si>
    <t>World Abilitysport Federation</t>
  </si>
  <si>
    <t>Poplatok banka</t>
  </si>
  <si>
    <t>250006</t>
  </si>
  <si>
    <t>voda do ostrekovača AA657NG</t>
  </si>
  <si>
    <t>Pavel Bílik</t>
  </si>
  <si>
    <t>PHM AA657 NG</t>
  </si>
  <si>
    <t>250007</t>
  </si>
  <si>
    <t>Účastnícky poplatok s ubytovaním  počas European Para Archery Cup 26.-31.05.2025, Rím, Taliansko</t>
  </si>
  <si>
    <t>Roma European Para Archery</t>
  </si>
  <si>
    <t>Účastnícky poplatok s ubytovaním</t>
  </si>
  <si>
    <t>250008</t>
  </si>
  <si>
    <t>Poplatok za koňa, Motešice, Česká republika, 07.-09.03.2025, paradrezúra</t>
  </si>
  <si>
    <t>Para Dressage FEI</t>
  </si>
  <si>
    <t>Poplatok za koňa, Motešice, Česká republika, 07.-09.03.2025,</t>
  </si>
  <si>
    <t>250009</t>
  </si>
  <si>
    <t>Náklady sekretariát 01/2025</t>
  </si>
  <si>
    <t>Denisa Konečná</t>
  </si>
  <si>
    <t>250010</t>
  </si>
  <si>
    <t>Martin Čapla</t>
  </si>
  <si>
    <t>PHM BL615LD</t>
  </si>
  <si>
    <t>c - zabezpečenie činnosti a úloh v roku 2025</t>
  </si>
  <si>
    <t>d - dvojica - curling na vozíku (telesne postihnutí)</t>
  </si>
  <si>
    <t>d - Ivan Dávid</t>
  </si>
  <si>
    <t>c - zabezpečenie činnosti a úloh SZTPŠ v roku 2025</t>
  </si>
  <si>
    <t>d - Riapoš Ján</t>
  </si>
  <si>
    <t>30250033</t>
  </si>
  <si>
    <t>52025</t>
  </si>
  <si>
    <t>športovo-regeneračné procedúry  2/2025</t>
  </si>
  <si>
    <t>50543458</t>
  </si>
  <si>
    <t>MUDr. Ivana Jakabovičová - EASELIFE</t>
  </si>
  <si>
    <t>30250034</t>
  </si>
  <si>
    <t>125002</t>
  </si>
  <si>
    <t>Prenájom telocvične, Bratislava 2/2025</t>
  </si>
  <si>
    <t>30250035</t>
  </si>
  <si>
    <t>20250072</t>
  </si>
  <si>
    <t>športový materiál, poťah Stiga</t>
  </si>
  <si>
    <t>50311638</t>
  </si>
  <si>
    <t>FUNSTAR SLOVAKIA s.r.o.</t>
  </si>
  <si>
    <t>30250037</t>
  </si>
  <si>
    <t>17.03.2025</t>
  </si>
  <si>
    <t>Hovory za obdobie 04.03.2025 -03.04.2025</t>
  </si>
  <si>
    <t>30250038</t>
  </si>
  <si>
    <t>25240008</t>
  </si>
  <si>
    <t>Prenájom kancelárií 2/2025</t>
  </si>
  <si>
    <t>30250039</t>
  </si>
  <si>
    <t>250100003</t>
  </si>
  <si>
    <t>Prenájom vozidla AA657NG za 2/2025</t>
  </si>
  <si>
    <t>30250040</t>
  </si>
  <si>
    <t>25240007</t>
  </si>
  <si>
    <t>Prenájom vozidla BT615LD, 02/2025</t>
  </si>
  <si>
    <t>30250041</t>
  </si>
  <si>
    <t>221</t>
  </si>
  <si>
    <t>Prenájom curlingovej haly, Bratislava, 46 hod, 2/2025</t>
  </si>
  <si>
    <t>30250042</t>
  </si>
  <si>
    <t>40250036</t>
  </si>
  <si>
    <t>27.03.2025</t>
  </si>
  <si>
    <t>Prenájom stolnotenisovej haly, 02/2025, Bratislava</t>
  </si>
  <si>
    <t>30250043</t>
  </si>
  <si>
    <t>6690080467</t>
  </si>
  <si>
    <t>Poistné zahraničné cesty 2/2025, boccia</t>
  </si>
  <si>
    <t>00151700</t>
  </si>
  <si>
    <t>Allianz-Slovenská poisťovňa a.s.</t>
  </si>
  <si>
    <t>30250044</t>
  </si>
  <si>
    <t>445008886</t>
  </si>
  <si>
    <t>12.03.2025</t>
  </si>
  <si>
    <t>Stravné lístky pre zamestnancov 3/2025 105ks/6,30EUR</t>
  </si>
  <si>
    <t>d - Trávníček Boris</t>
  </si>
  <si>
    <t>30250047</t>
  </si>
  <si>
    <t>222025</t>
  </si>
  <si>
    <t>Účastnícky poplatok turnaj v parastolnom tenise, Wladyslawowo, Poľsko, 26.-29.03.2025</t>
  </si>
  <si>
    <t>Polski Zwiazek Tenisa Stolowego</t>
  </si>
  <si>
    <t>d - Lovaš Peter</t>
  </si>
  <si>
    <t>Účastnícky poplatok turnaj v parastolnom tenise, Wladyslawow</t>
  </si>
  <si>
    <t>d - Pavlík Marcel</t>
  </si>
  <si>
    <t>30250048</t>
  </si>
  <si>
    <t>10251134</t>
  </si>
  <si>
    <t>Letenky, Viedeň-Rím-Viedeň, 25.05.-01.06.2025, 2 os</t>
  </si>
  <si>
    <t>31379508</t>
  </si>
  <si>
    <t>ETN Slovakia s.r.o.</t>
  </si>
  <si>
    <t>30250049</t>
  </si>
  <si>
    <t>10251159</t>
  </si>
  <si>
    <t>Letenky, Viedeň-Rím-Viedeň, 24.05.-1.06.2025, 2os</t>
  </si>
  <si>
    <t>30250050</t>
  </si>
  <si>
    <t>2511876</t>
  </si>
  <si>
    <t>19.03.2025</t>
  </si>
  <si>
    <t>virtuálny server 29.3.25-28.3.2026</t>
  </si>
  <si>
    <t>36743852</t>
  </si>
  <si>
    <t>WebHouse, s.r.o.</t>
  </si>
  <si>
    <t>30250051</t>
  </si>
  <si>
    <t>2025002</t>
  </si>
  <si>
    <t>Trénerské služby, 02/2025, parastolný tenis</t>
  </si>
  <si>
    <t>cestovné, 02/2025, parastolný tenis</t>
  </si>
  <si>
    <t>30250053</t>
  </si>
  <si>
    <t>445011206</t>
  </si>
  <si>
    <t>02.04.2025</t>
  </si>
  <si>
    <t>Stravné lístky pre zamestnancov 4/2025 100ks/6,60EUR</t>
  </si>
  <si>
    <t>30250054</t>
  </si>
  <si>
    <t>250100001</t>
  </si>
  <si>
    <t>17.04.2025</t>
  </si>
  <si>
    <t>Refakturácia ubytovania, III. Ligové kolo hokej na elektrických vozíkoch, Praha, ČR, 07.-09.03.2025, PVÚ:25</t>
  </si>
  <si>
    <t>55179703</t>
  </si>
  <si>
    <t>BlueSky Butterflies, o.z.</t>
  </si>
  <si>
    <t>Refakturácia ubytovania, III. Ligové kolo hokej na elektrick</t>
  </si>
  <si>
    <t>30250055</t>
  </si>
  <si>
    <t xml:space="preserve"> 2504010001</t>
  </si>
  <si>
    <t>04.04.2025</t>
  </si>
  <si>
    <t>1.ENTRY na Boccia Challenger Pounaň, PL,PVU:12, SP:5, RT:7</t>
  </si>
  <si>
    <t>7811911549</t>
  </si>
  <si>
    <t>Polish Boccia Association</t>
  </si>
  <si>
    <t>30250056</t>
  </si>
  <si>
    <t>25240010</t>
  </si>
  <si>
    <t>Prenájom vozidla BT615LD, 03/2025</t>
  </si>
  <si>
    <t>30250057</t>
  </si>
  <si>
    <t>25240009</t>
  </si>
  <si>
    <t>Prenájom kancelárií 3/2025</t>
  </si>
  <si>
    <t>30250058</t>
  </si>
  <si>
    <t>125003</t>
  </si>
  <si>
    <t>Prenájom telocvične, Bratislava 3/2025</t>
  </si>
  <si>
    <t>d - Strehársky Martin</t>
  </si>
  <si>
    <t>30250059</t>
  </si>
  <si>
    <t>10252255</t>
  </si>
  <si>
    <t>Letenky, Viedeň-Helsinky-Viedeň,9.-17.5.25, PVU:15, ŠP:7, RT:8</t>
  </si>
  <si>
    <t>Letenky, Viedeň-Helsinky-Viedeň,9.-17.5.25, PVU:15, ŠP:7, RT</t>
  </si>
  <si>
    <t>d - Mezík Róbert</t>
  </si>
  <si>
    <t>d - Král Tomáš</t>
  </si>
  <si>
    <t>d - družstvo - boccia (BC4)</t>
  </si>
  <si>
    <t>30250060</t>
  </si>
  <si>
    <t xml:space="preserve">Hovory za obdobie 04.04.2025 -03.05.2025 </t>
  </si>
  <si>
    <t>Hovory za obdobie 04.04.2025 -03.05.2025</t>
  </si>
  <si>
    <t>30250061</t>
  </si>
  <si>
    <t>5834602757</t>
  </si>
  <si>
    <t>Ročný poplatok M365 Business standard 3.4.2025 – 3.3.2026</t>
  </si>
  <si>
    <t>d - Dorič Martin</t>
  </si>
  <si>
    <t>30250062</t>
  </si>
  <si>
    <t>202025</t>
  </si>
  <si>
    <t>Lekárska prehliadka</t>
  </si>
  <si>
    <t>47450185</t>
  </si>
  <si>
    <t>ORTOSPORTS, s.r.o.</t>
  </si>
  <si>
    <t>30250064</t>
  </si>
  <si>
    <t>40250059</t>
  </si>
  <si>
    <t>Prenájom stolnotenisovej haly, 03/2025, Bratislava</t>
  </si>
  <si>
    <t>30250065</t>
  </si>
  <si>
    <t>Poistné zahraničné cesty 3/2025</t>
  </si>
  <si>
    <t>TTF World para future Lignano, Taliansko, 05.-09-03.2025, PV</t>
  </si>
  <si>
    <t>Boccia Youth World Championships Curitiba / Brazil, boccia</t>
  </si>
  <si>
    <t>30250066</t>
  </si>
  <si>
    <t>2025005</t>
  </si>
  <si>
    <t>Trénerské služby, 03/2025, parastolný tenis</t>
  </si>
  <si>
    <t>Trénerské služby, 03/2025, 80hod. parastolný tenis</t>
  </si>
  <si>
    <t>cestovné, 03/2025, parastolný tenis</t>
  </si>
  <si>
    <t>30250067</t>
  </si>
  <si>
    <t>2025003</t>
  </si>
  <si>
    <t>Trénerské služby a cestovné počas medzinárodného turnaja ITTF World Para Future Lignano Taliansko, 5.-10-03.2025, parastolný tenis, 32hod.</t>
  </si>
  <si>
    <t>cestovné</t>
  </si>
  <si>
    <t>Trénerské služby 32hod.</t>
  </si>
  <si>
    <t>30250068</t>
  </si>
  <si>
    <t>2025004</t>
  </si>
  <si>
    <t>Trénerské služby  počas ITTF World Para Chaellenger Wladyslawowo, Poľsko, 25.-30.03.2025</t>
  </si>
  <si>
    <t>Trénerské služby</t>
  </si>
  <si>
    <t>cestovné náklady</t>
  </si>
  <si>
    <t>30250069</t>
  </si>
  <si>
    <t>232025</t>
  </si>
  <si>
    <t>Ubytovanie spolu so štartovným počas ITTF World Para Challengere Podgorica, Čierna Hora, 29.04.-04.05.2025 PVÚ:7 ŠP:5 RT:2</t>
  </si>
  <si>
    <t>42376505</t>
  </si>
  <si>
    <t>Športový klub Prievidza</t>
  </si>
  <si>
    <t>Ubytovanie spolu so štartovným počas ITTF World Para Challen</t>
  </si>
  <si>
    <t>d - Csejtey Richard</t>
  </si>
  <si>
    <t>30250074</t>
  </si>
  <si>
    <t>10252644</t>
  </si>
  <si>
    <t>26.04.2025</t>
  </si>
  <si>
    <t>Letenky 5os na ITTF World Para Challengere Podgorica, Čierna Hora, 29.04.-04.05.2025 PVÚ:8 ŠP:5 RT:3</t>
  </si>
  <si>
    <t>Letenky 5os na ITTF World Para Challengere Podgorica, Čierna</t>
  </si>
  <si>
    <t>d - Masaryk Tomáš</t>
  </si>
  <si>
    <t>30250076</t>
  </si>
  <si>
    <t>2025009</t>
  </si>
  <si>
    <t>28.04.2025</t>
  </si>
  <si>
    <t>Športová lekárska prehliadka športovca Tomáš Masaryk</t>
  </si>
  <si>
    <t>35870281</t>
  </si>
  <si>
    <t>SPORTMED, s.r.o.</t>
  </si>
  <si>
    <t>30250077</t>
  </si>
  <si>
    <t>20250142</t>
  </si>
  <si>
    <t>Športový materiál, stiga poťahy 2ks, omotávka 1ks</t>
  </si>
  <si>
    <t>45416761</t>
  </si>
  <si>
    <t>FUNSTAR s.r.o.</t>
  </si>
  <si>
    <t>30250078</t>
  </si>
  <si>
    <t>2504230003</t>
  </si>
  <si>
    <t>07.05.2025</t>
  </si>
  <si>
    <t>1. ENTRY na turnaj World Boccia Challenger - Olbia / Italy - 06.-14.10.2025. Poplatok zahŕňa štartovné, ubytovanie a stravu počas súťaže</t>
  </si>
  <si>
    <t>ASD ICHNUSA SPORT</t>
  </si>
  <si>
    <t>1. ENTRY na turnaj World Boccia Challenger - Olbia / Italy -</t>
  </si>
  <si>
    <t>30250079</t>
  </si>
  <si>
    <t>2025144</t>
  </si>
  <si>
    <t>Ubytovanie počas ligového kola v bocci, Bratislava, 25.-27.4.2025</t>
  </si>
  <si>
    <t>35715367</t>
  </si>
  <si>
    <t>HOTEL REMY s.r.o.</t>
  </si>
  <si>
    <t>Ubytovanie počas ligového kola v bocci, Bratislava, 25.-27.4</t>
  </si>
  <si>
    <t>30250080</t>
  </si>
  <si>
    <t>29042025</t>
  </si>
  <si>
    <t>Poplatok za Majstrovstvá sveta v tanci na vozíku, Košice 2025</t>
  </si>
  <si>
    <t>Poplatok za Majstrovstvá sveta v tanci na vozíku, Košice 202</t>
  </si>
  <si>
    <t>50250006</t>
  </si>
  <si>
    <t>457</t>
  </si>
  <si>
    <t>Ubytovanie so stravou počas tréningového kempu v bocci, Largs, Škótsko, 02.-07.02.2025, 2os</t>
  </si>
  <si>
    <t>United Kingdom Boccia Feredation</t>
  </si>
  <si>
    <t>Ubytovanie so stravou počas tréningového kempu v bocci, Larg</t>
  </si>
  <si>
    <t/>
  </si>
  <si>
    <t>50250007</t>
  </si>
  <si>
    <t>20250047</t>
  </si>
  <si>
    <t>Členský poplatok rok 2025, basketbal na vozíku</t>
  </si>
  <si>
    <t>IWBF Švajčiarsko</t>
  </si>
  <si>
    <t>250011</t>
  </si>
  <si>
    <t>Náklady počas deň otvorených dverí SŠ Roosevelta v Brne, 07.02.2025</t>
  </si>
  <si>
    <t>umytie auta AA657NG</t>
  </si>
  <si>
    <t>250012</t>
  </si>
  <si>
    <t>náklady na sekretariát 2/2025</t>
  </si>
  <si>
    <t>250013</t>
  </si>
  <si>
    <t>Výkonný výbor SZTPŠ, Bratislava, 14.02.2025</t>
  </si>
  <si>
    <t>členovia Výkonného výboru SZTPŠ</t>
  </si>
  <si>
    <t>cestovné 810km</t>
  </si>
  <si>
    <t>250014</t>
  </si>
  <si>
    <t>250015</t>
  </si>
  <si>
    <t>Náklady sekretariát 02/2025</t>
  </si>
  <si>
    <t>250016</t>
  </si>
  <si>
    <t>Zasadnutie kontrolnej komisie SZTPŠ. 20.02.2025, Bratislava</t>
  </si>
  <si>
    <t>Zita Žiaková</t>
  </si>
  <si>
    <t>cestovné 200km</t>
  </si>
  <si>
    <t>250017</t>
  </si>
  <si>
    <t>Bluetooth Mouse</t>
  </si>
  <si>
    <t>Róbert Mezík</t>
  </si>
  <si>
    <t>250018</t>
  </si>
  <si>
    <t>20.03.2025</t>
  </si>
  <si>
    <t>1.ENTRY World boccia Challenger - Pajulahti Fínsko, PVU15, SP8, RT8</t>
  </si>
  <si>
    <t>Hameen Osuuspankki</t>
  </si>
  <si>
    <t>1.ENTRY World boccia Challenger - Pajulahti Fínsko, PVU15, S</t>
  </si>
  <si>
    <t>Rebeka Husvethová, dotácia na šport.činnosť  - ZCM</t>
  </si>
  <si>
    <t>Ivana Kováčová, dotácia na šport.činnosť  - ZCM</t>
  </si>
  <si>
    <t>250019</t>
  </si>
  <si>
    <t>Adela Funková</t>
  </si>
  <si>
    <t>cestovné 134km</t>
  </si>
  <si>
    <t>250020</t>
  </si>
  <si>
    <t>náklady na sekretariát 3/2025</t>
  </si>
  <si>
    <t>250021</t>
  </si>
  <si>
    <t>Náklady sekretariát 3/2025</t>
  </si>
  <si>
    <t>250022</t>
  </si>
  <si>
    <t>250023</t>
  </si>
  <si>
    <t>Náklady počas ITTF World para future Lignano, Taliansko, 05.-09-03.2025, PVÚ:10  ŠP:7  RT:3</t>
  </si>
  <si>
    <t>0892</t>
  </si>
  <si>
    <t>Lukáš Kližan</t>
  </si>
  <si>
    <t>cestovné 1188km</t>
  </si>
  <si>
    <t>250024</t>
  </si>
  <si>
    <t>Paradrezúrne preteky CPEDI3, Motešice, 8.-9.3.2025, PVÚ:2 ŠP:1 RT:1</t>
  </si>
  <si>
    <t>Magdaléna Pokorná</t>
  </si>
  <si>
    <t>cestovné 340km</t>
  </si>
  <si>
    <t>250025</t>
  </si>
  <si>
    <t>1109</t>
  </si>
  <si>
    <t>Lucia Krivosúdska</t>
  </si>
  <si>
    <t>parkovné</t>
  </si>
  <si>
    <t>cestovné 372km</t>
  </si>
  <si>
    <t>ubytovanie so stravou</t>
  </si>
  <si>
    <t>250026</t>
  </si>
  <si>
    <t>TP 01-03/2025 boccia</t>
  </si>
  <si>
    <t>250027</t>
  </si>
  <si>
    <t>Náklady počas 1. ligového kola boccia, Turie, 12.04.2025 PVÚ:20</t>
  </si>
  <si>
    <t>Ľuboslava Figurová</t>
  </si>
  <si>
    <t>cestovné 68km</t>
  </si>
  <si>
    <t>250028</t>
  </si>
  <si>
    <t>1263</t>
  </si>
  <si>
    <t>Ľuba Škvarnová</t>
  </si>
  <si>
    <t>cestovné 65km</t>
  </si>
  <si>
    <t>79250001</t>
  </si>
  <si>
    <t>23.01.2025</t>
  </si>
  <si>
    <t>licencie boccia 20 športovcov</t>
  </si>
  <si>
    <t>BISFed</t>
  </si>
  <si>
    <t>79250002</t>
  </si>
  <si>
    <t>licencie boccia 6 športovcov</t>
  </si>
  <si>
    <t>banka poplatok</t>
  </si>
  <si>
    <t>d - Jankechová Eliška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</si>
</sst>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0" val="6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25400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6"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4"/>
      <c r="D1" s="314"/>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32"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5"/>
      <c r="D21" s="315"/>
    </row>
    <row r="22" spans="1:4" x14ac:dyDescent="0.15">
      <c r="C22" s="316"/>
      <c r="D22" s="315"/>
    </row>
    <row r="23" spans="1:4" ht="70" x14ac:dyDescent="0.15">
      <c r="A23" s="23" t="s">
        <v>16</v>
      </c>
      <c r="C23" s="255"/>
      <c r="D23" s="256"/>
    </row>
    <row r="24" spans="1:4" ht="12.75" customHeight="1" x14ac:dyDescent="0.15">
      <c r="C24" s="312"/>
      <c r="D24" s="313"/>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7" t="s">
        <v>93</v>
      </c>
      <c r="B1" s="317"/>
      <c r="C1" s="317"/>
      <c r="D1" s="317"/>
      <c r="E1" s="317"/>
      <c r="F1" s="317"/>
      <c r="G1" s="317"/>
      <c r="H1" s="317"/>
      <c r="I1" s="52"/>
      <c r="J1" s="37"/>
    </row>
    <row r="2" spans="1:11" ht="16" x14ac:dyDescent="0.2">
      <c r="A2" s="323" t="s">
        <v>94</v>
      </c>
      <c r="B2" s="323"/>
      <c r="C2" s="323"/>
      <c r="D2" s="323"/>
      <c r="E2" s="323"/>
      <c r="F2" s="323"/>
      <c r="G2" s="323"/>
      <c r="H2" s="321" t="str">
        <f>+Doklady!I100</f>
        <v>V1</v>
      </c>
      <c r="I2" s="321"/>
    </row>
    <row r="3" spans="1:11" ht="14" x14ac:dyDescent="0.15">
      <c r="A3" s="40"/>
      <c r="B3" s="40"/>
      <c r="C3" s="40"/>
      <c r="D3" s="40"/>
      <c r="E3" s="40"/>
      <c r="F3" s="40"/>
      <c r="G3" s="40"/>
      <c r="H3" s="322">
        <f>+Doklady!I101</f>
        <v>45740</v>
      </c>
      <c r="I3" s="322"/>
    </row>
    <row r="4" spans="1:11" ht="15.75" customHeight="1" x14ac:dyDescent="0.15">
      <c r="A4" s="41" t="s">
        <v>95</v>
      </c>
      <c r="B4" s="318" t="s">
        <v>96</v>
      </c>
      <c r="C4" s="319"/>
      <c r="D4" s="319"/>
      <c r="E4" s="320"/>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0"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0"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6" t="s">
        <v>347</v>
      </c>
      <c r="B1" s="327"/>
      <c r="C1" s="174">
        <v>45688</v>
      </c>
      <c r="D1" s="26"/>
      <c r="G1" s="252">
        <v>45688</v>
      </c>
    </row>
    <row r="2" spans="1:7" ht="14" x14ac:dyDescent="0.15">
      <c r="A2" s="28"/>
      <c r="B2" s="28"/>
      <c r="G2" s="252">
        <v>45716</v>
      </c>
    </row>
    <row r="3" spans="1:7" ht="14" x14ac:dyDescent="0.15">
      <c r="A3" s="30" t="s">
        <v>348</v>
      </c>
      <c r="B3" s="324" t="str">
        <f>INDEX(Adr!B:B,Doklady!B102+1)</f>
        <v>Slovenský zväz telesne postihnutých športovcov</v>
      </c>
      <c r="C3" s="324"/>
      <c r="D3" s="324"/>
      <c r="G3" s="252">
        <v>45747</v>
      </c>
    </row>
    <row r="4" spans="1:7" ht="14" x14ac:dyDescent="0.15">
      <c r="A4" s="30" t="s">
        <v>349</v>
      </c>
      <c r="B4" s="29" t="str">
        <f>RIGHT("0000"&amp;INDEX(Adr!A:A,Doklady!B102+1),8)</f>
        <v>22665234</v>
      </c>
      <c r="G4" s="252">
        <v>45777</v>
      </c>
    </row>
    <row r="5" spans="1:7" ht="14" x14ac:dyDescent="0.15">
      <c r="A5" s="30" t="s">
        <v>350</v>
      </c>
      <c r="B5" s="29" t="str">
        <f>INDEX(Adr!D:D,Doklady!B102+1)&amp;", "&amp;INDEX(Adr!E:E,Doklady!B102+1)</f>
        <v>Benediktiho 5, Bratislava 1</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0</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0</v>
      </c>
      <c r="G15" s="252"/>
    </row>
    <row r="16" spans="1:7" ht="14" x14ac:dyDescent="0.15">
      <c r="G16" s="252"/>
    </row>
    <row r="17" spans="1:5" ht="72" customHeight="1" x14ac:dyDescent="0.15">
      <c r="A17" s="325" t="s">
        <v>364</v>
      </c>
      <c r="B17" s="325"/>
      <c r="C17" s="325"/>
      <c r="D17" s="325"/>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0"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6" t="s">
        <v>365</v>
      </c>
      <c r="B1" s="336"/>
      <c r="C1" s="336"/>
      <c r="D1" s="336"/>
      <c r="E1" s="336"/>
      <c r="F1" s="336"/>
      <c r="G1" s="336"/>
      <c r="H1" s="336"/>
      <c r="I1" s="336"/>
    </row>
    <row r="2" spans="1:26" ht="7.5" customHeight="1" x14ac:dyDescent="0.15">
      <c r="C2" s="8"/>
      <c r="D2" s="8"/>
      <c r="E2" s="8"/>
      <c r="F2" s="8"/>
      <c r="G2" s="8"/>
      <c r="H2" s="8"/>
      <c r="I2" s="8"/>
    </row>
    <row r="3" spans="1:26" s="9" customFormat="1" ht="26" customHeight="1" x14ac:dyDescent="0.15">
      <c r="B3" s="160" t="s">
        <v>95</v>
      </c>
      <c r="C3" s="337" t="e">
        <f>INDEX(Adr!B2:B70,Doklady!B102)</f>
        <v>#REF!</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22665234</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Benediktiho 5, Bratislava 1, 811 05</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38" t="s">
        <v>370</v>
      </c>
      <c r="F9" s="339"/>
      <c r="J9" s="8"/>
      <c r="L9" s="118"/>
      <c r="M9" s="118"/>
      <c r="N9" s="118"/>
      <c r="O9" s="118"/>
      <c r="P9" s="118"/>
      <c r="Q9" s="118"/>
      <c r="R9" s="118"/>
      <c r="S9" s="118"/>
    </row>
    <row r="10" spans="1:26" ht="18" x14ac:dyDescent="0.2">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8" x14ac:dyDescent="0.2">
      <c r="A11" s="69" t="s">
        <v>355</v>
      </c>
      <c r="B11" s="70" t="s">
        <v>356</v>
      </c>
      <c r="C11" s="126">
        <f>SUMIF(FP!J:J,Doklady!$B$1&amp;A11,FP!D:D)</f>
        <v>0</v>
      </c>
      <c r="D11" s="126">
        <f>+C11-E11</f>
        <v>0</v>
      </c>
      <c r="E11" s="340">
        <f>+I39-I42+I44-I47</f>
        <v>0</v>
      </c>
      <c r="F11" s="341"/>
      <c r="J11" s="176"/>
      <c r="L11" s="161">
        <f>L41</f>
        <v>2</v>
      </c>
      <c r="M11" s="118"/>
      <c r="N11" s="118"/>
      <c r="O11" s="118"/>
      <c r="P11" s="118"/>
      <c r="Q11" s="118"/>
      <c r="R11" s="118"/>
      <c r="S11" s="118"/>
    </row>
    <row r="12" spans="1:26" ht="18" x14ac:dyDescent="0.2">
      <c r="A12" s="69" t="s">
        <v>357</v>
      </c>
      <c r="B12" s="70" t="s">
        <v>358</v>
      </c>
      <c r="C12" s="126">
        <f>SUMIF(FP!J:J,Doklady!$B$1&amp;A12,FP!D:D)</f>
        <v>889011</v>
      </c>
      <c r="D12" s="126">
        <f>C12-E12</f>
        <v>33560.040000000037</v>
      </c>
      <c r="E12" s="329">
        <f>SUMIF(K:K,A12,I:I)</f>
        <v>855450.96</v>
      </c>
      <c r="F12" s="330"/>
      <c r="J12" s="177"/>
      <c r="L12" s="161" t="str">
        <f>L42</f>
        <v>2</v>
      </c>
      <c r="N12" s="118"/>
      <c r="O12" s="118"/>
      <c r="P12" s="118"/>
      <c r="Q12" s="118"/>
      <c r="R12" s="118"/>
      <c r="S12" s="118"/>
    </row>
    <row r="13" spans="1:26" ht="18" x14ac:dyDescent="0.2">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4" t="s">
        <v>376</v>
      </c>
      <c r="C17" s="344"/>
      <c r="D17" s="344"/>
      <c r="E17" s="344"/>
      <c r="F17" s="344"/>
      <c r="G17" s="344"/>
      <c r="H17" s="344"/>
      <c r="I17" s="73">
        <f>SUMIF(FP!I:I,Doklady!$B$1&amp;A17,FP!D:D)</f>
        <v>0</v>
      </c>
      <c r="T17" s="86"/>
    </row>
    <row r="18" spans="1:20" x14ac:dyDescent="0.15">
      <c r="A18" s="135" t="s">
        <v>377</v>
      </c>
      <c r="B18" s="344" t="s">
        <v>378</v>
      </c>
      <c r="C18" s="344"/>
      <c r="D18" s="344"/>
      <c r="E18" s="344"/>
      <c r="F18" s="344"/>
      <c r="G18" s="344"/>
      <c r="H18" s="344"/>
      <c r="I18" s="73">
        <f>SUMIF(FP!I:I,Doklady!$B$1&amp;A18,FP!D:D)</f>
        <v>0</v>
      </c>
    </row>
    <row r="19" spans="1:20" ht="12" x14ac:dyDescent="0.15">
      <c r="A19" s="115" t="s">
        <v>379</v>
      </c>
      <c r="B19" s="344" t="s">
        <v>380</v>
      </c>
      <c r="C19" s="344"/>
      <c r="D19" s="344"/>
      <c r="E19" s="344"/>
      <c r="F19" s="344"/>
      <c r="G19" s="344"/>
      <c r="H19" s="344"/>
      <c r="I19" s="73">
        <f>SUMIF(FP!I:I,Doklady!$B$1&amp;A19,FP!D:D)</f>
        <v>522311</v>
      </c>
    </row>
    <row r="20" spans="1:20" x14ac:dyDescent="0.15">
      <c r="A20" s="135" t="s">
        <v>381</v>
      </c>
      <c r="B20" s="333" t="s">
        <v>382</v>
      </c>
      <c r="C20" s="334"/>
      <c r="D20" s="334"/>
      <c r="E20" s="334"/>
      <c r="F20" s="334"/>
      <c r="G20" s="334"/>
      <c r="H20" s="335"/>
      <c r="I20" s="73">
        <f>SUMIF(FP!I:I,Doklady!$B$1&amp;A20,FP!D:D)</f>
        <v>366700</v>
      </c>
      <c r="T20" s="86"/>
    </row>
    <row r="21" spans="1:20" ht="12" x14ac:dyDescent="0.15">
      <c r="A21" s="115" t="s">
        <v>383</v>
      </c>
      <c r="B21" s="333" t="s">
        <v>384</v>
      </c>
      <c r="C21" s="334"/>
      <c r="D21" s="334"/>
      <c r="E21" s="334"/>
      <c r="F21" s="334"/>
      <c r="G21" s="334"/>
      <c r="H21" s="335"/>
      <c r="I21" s="73">
        <f>SUMIF(FP!I:I,Doklady!$B$1&amp;A21,FP!D:D)</f>
        <v>0</v>
      </c>
      <c r="T21" s="86"/>
    </row>
    <row r="22" spans="1:20" x14ac:dyDescent="0.15">
      <c r="A22" s="135" t="s">
        <v>385</v>
      </c>
      <c r="B22" s="352" t="s">
        <v>386</v>
      </c>
      <c r="C22" s="353"/>
      <c r="D22" s="353"/>
      <c r="E22" s="353"/>
      <c r="F22" s="353"/>
      <c r="G22" s="353"/>
      <c r="H22" s="354"/>
      <c r="I22" s="73">
        <f>SUMIF(FP!I:I,Doklady!$B$1&amp;A22,FP!D:D)</f>
        <v>0</v>
      </c>
      <c r="T22" s="86"/>
    </row>
    <row r="23" spans="1:20" ht="12" x14ac:dyDescent="0.15">
      <c r="A23" s="115" t="s">
        <v>387</v>
      </c>
      <c r="B23" s="333" t="s">
        <v>388</v>
      </c>
      <c r="C23" s="334"/>
      <c r="D23" s="334"/>
      <c r="E23" s="334"/>
      <c r="F23" s="334"/>
      <c r="G23" s="334"/>
      <c r="H23" s="335"/>
      <c r="I23" s="73">
        <f>SUMIF(FP!I:I,Doklady!$B$1&amp;A23,FP!D:D)</f>
        <v>0</v>
      </c>
      <c r="T23" s="86"/>
    </row>
    <row r="24" spans="1:20" x14ac:dyDescent="0.15">
      <c r="A24" s="135" t="s">
        <v>389</v>
      </c>
      <c r="B24" s="333" t="s">
        <v>390</v>
      </c>
      <c r="C24" s="334"/>
      <c r="D24" s="334"/>
      <c r="E24" s="334"/>
      <c r="F24" s="334"/>
      <c r="G24" s="334"/>
      <c r="H24" s="335"/>
      <c r="I24" s="73">
        <f>SUMIF(FP!I:I,Doklady!$B$1&amp;A24,FP!D:D)</f>
        <v>0</v>
      </c>
      <c r="T24" s="86"/>
    </row>
    <row r="25" spans="1:20" ht="12" x14ac:dyDescent="0.15">
      <c r="A25" s="115" t="s">
        <v>391</v>
      </c>
      <c r="B25" s="345" t="s">
        <v>392</v>
      </c>
      <c r="C25" s="346"/>
      <c r="D25" s="346"/>
      <c r="E25" s="346"/>
      <c r="F25" s="346"/>
      <c r="G25" s="346"/>
      <c r="H25" s="347"/>
      <c r="I25" s="73">
        <f>SUMIF(FP!I:I,Doklady!$B$1&amp;A25,FP!D:D)</f>
        <v>0</v>
      </c>
      <c r="T25" s="86"/>
    </row>
    <row r="26" spans="1:20" x14ac:dyDescent="0.15">
      <c r="A26" s="135" t="s">
        <v>393</v>
      </c>
      <c r="B26" s="333" t="s">
        <v>394</v>
      </c>
      <c r="C26" s="334"/>
      <c r="D26" s="334"/>
      <c r="E26" s="334"/>
      <c r="F26" s="334"/>
      <c r="G26" s="334"/>
      <c r="H26" s="335"/>
      <c r="I26" s="73">
        <f>SUMIF(FP!I:I,Doklady!$B$1&amp;A26,FP!D:D)</f>
        <v>0</v>
      </c>
      <c r="T26" s="86"/>
    </row>
    <row r="27" spans="1:20" ht="12" x14ac:dyDescent="0.15">
      <c r="A27" s="115" t="s">
        <v>395</v>
      </c>
      <c r="B27" s="333" t="s">
        <v>396</v>
      </c>
      <c r="C27" s="334"/>
      <c r="D27" s="334"/>
      <c r="E27" s="334"/>
      <c r="F27" s="334"/>
      <c r="G27" s="334"/>
      <c r="H27" s="335"/>
      <c r="I27" s="73">
        <f>SUMIF(FP!I:I,Doklady!$B$1&amp;A27,FP!D:D)</f>
        <v>0</v>
      </c>
      <c r="T27" s="86"/>
    </row>
    <row r="28" spans="1:20" x14ac:dyDescent="0.15">
      <c r="A28" s="135" t="s">
        <v>397</v>
      </c>
      <c r="B28" s="333" t="s">
        <v>398</v>
      </c>
      <c r="C28" s="334"/>
      <c r="D28" s="334"/>
      <c r="E28" s="334"/>
      <c r="F28" s="334"/>
      <c r="G28" s="334"/>
      <c r="H28" s="335"/>
      <c r="I28" s="73">
        <f>SUMIF(FP!I:I,Doklady!$B$1&amp;A28,FP!D:D)</f>
        <v>0</v>
      </c>
      <c r="T28" s="86"/>
    </row>
    <row r="29" spans="1:20" ht="12" x14ac:dyDescent="0.15">
      <c r="A29" s="115" t="s">
        <v>399</v>
      </c>
      <c r="B29" s="333" t="s">
        <v>400</v>
      </c>
      <c r="C29" s="334"/>
      <c r="D29" s="334"/>
      <c r="E29" s="334"/>
      <c r="F29" s="334"/>
      <c r="G29" s="334"/>
      <c r="H29" s="335"/>
      <c r="I29" s="73">
        <f>SUMIF(FP!I:I,Doklady!$B$1&amp;A29,FP!D:D)</f>
        <v>0</v>
      </c>
      <c r="T29" s="86"/>
    </row>
    <row r="30" spans="1:20" hidden="1" x14ac:dyDescent="0.15">
      <c r="A30" s="135" t="s">
        <v>401</v>
      </c>
      <c r="B30" s="333"/>
      <c r="C30" s="334"/>
      <c r="D30" s="334"/>
      <c r="E30" s="334"/>
      <c r="F30" s="334"/>
      <c r="G30" s="334"/>
      <c r="H30" s="335"/>
      <c r="I30" s="73">
        <f>SUMIF(FP!I:I,Doklady!$B$1&amp;A30,FP!D:D)</f>
        <v>0</v>
      </c>
      <c r="T30" s="86"/>
    </row>
    <row r="31" spans="1:20" ht="12" hidden="1" x14ac:dyDescent="0.15">
      <c r="A31" s="115" t="s">
        <v>402</v>
      </c>
      <c r="B31" s="333"/>
      <c r="C31" s="334"/>
      <c r="D31" s="334"/>
      <c r="E31" s="334"/>
      <c r="F31" s="334"/>
      <c r="G31" s="334"/>
      <c r="H31" s="335"/>
      <c r="I31" s="73">
        <f>SUMIF(FP!I:I,Doklady!$B$1&amp;A31,FP!D:D)</f>
        <v>0</v>
      </c>
      <c r="T31" s="86"/>
    </row>
    <row r="32" spans="1:20" hidden="1" x14ac:dyDescent="0.15">
      <c r="A32" s="135" t="s">
        <v>403</v>
      </c>
      <c r="B32" s="355"/>
      <c r="C32" s="356"/>
      <c r="D32" s="356"/>
      <c r="E32" s="356"/>
      <c r="F32" s="356"/>
      <c r="G32" s="356"/>
      <c r="H32" s="357"/>
      <c r="I32" s="73">
        <f>SUMIF(FP!I:I,Doklady!$B$1&amp;A32,FP!D:D)</f>
        <v>0</v>
      </c>
      <c r="T32" s="86"/>
    </row>
    <row r="33" spans="1:21" ht="12" hidden="1" x14ac:dyDescent="0.15">
      <c r="A33" s="115" t="s">
        <v>404</v>
      </c>
      <c r="B33" s="355"/>
      <c r="C33" s="356"/>
      <c r="D33" s="356"/>
      <c r="E33" s="356"/>
      <c r="F33" s="356"/>
      <c r="G33" s="356"/>
      <c r="H33" s="357"/>
      <c r="I33" s="73">
        <f>SUMIF(FP!I:I,Doklady!$B$1&amp;A33,FP!D:D)</f>
        <v>0</v>
      </c>
      <c r="T33" s="86"/>
    </row>
    <row r="34" spans="1:21" hidden="1" x14ac:dyDescent="0.15">
      <c r="A34" s="135" t="s">
        <v>405</v>
      </c>
      <c r="B34" s="358"/>
      <c r="C34" s="358"/>
      <c r="D34" s="358"/>
      <c r="E34" s="358"/>
      <c r="F34" s="358"/>
      <c r="G34" s="358"/>
      <c r="H34" s="358"/>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ht="12" x14ac:dyDescent="0.15">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ht="12" x14ac:dyDescent="0.15">
      <c r="A40" s="115" t="s">
        <v>375</v>
      </c>
      <c r="B40" s="116" t="s">
        <v>414</v>
      </c>
      <c r="C40" s="78">
        <f>DSUM(Doklady!A103:J9992,"GGG",Spolu!L40:M42)</f>
        <v>0</v>
      </c>
      <c r="D40" s="78">
        <f>DSUM(Doklady!A103:J9992,"GGG",Spolu!N40:O42)</f>
        <v>0</v>
      </c>
      <c r="E40" s="78">
        <f>DSUM(Doklady!A103:J9992,"GGG",Spolu!P40:Q42)</f>
        <v>0</v>
      </c>
      <c r="F40" s="78">
        <f>DSUM(Doklady!A103:J9992,"GGG",Spolu!R40:S42)</f>
        <v>0</v>
      </c>
      <c r="G40" s="78">
        <f>DSUM(Doklady!A103:J9992,"GGG",Spolu!T40:U42)-H40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15">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DSUM(Doklady!A103:J9992,"GGG",Spolu!L45:M47)</f>
        <v>0</v>
      </c>
      <c r="D45" s="78">
        <f>DSUM(Doklady!A103:J9992,"GGG",Spolu!N45:O47)</f>
        <v>0</v>
      </c>
      <c r="E45" s="78">
        <f>DSUM(Doklady!A103:J9992,"GGG",Spolu!P45:Q47)</f>
        <v>0</v>
      </c>
      <c r="F45" s="78">
        <f>DSUM(Doklady!A103:J9992,"GGG",Spolu!R45:S47)</f>
        <v>0</v>
      </c>
      <c r="G45" s="78">
        <f>DSUM(Doklady!A103:J9992,"GGG",Spolu!T45:U47)-H45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1"/>
      <c r="B50" s="332"/>
      <c r="C50" s="332"/>
      <c r="D50" s="332"/>
      <c r="E50" s="332"/>
      <c r="F50" s="332"/>
      <c r="G50" s="332"/>
      <c r="H50" s="332"/>
      <c r="I50" s="332"/>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c</v>
      </c>
      <c r="B53" s="119" t="str">
        <f>Doklady!H1</f>
        <v>zabezpečenie činnosti a úloh SZTPŠ v roku 2025</v>
      </c>
      <c r="C53" s="73">
        <f>IF(A53&lt;&gt;"",INDEX(FP!D:D,Doklady!B$2+(ROW()-53)),"")</f>
        <v>522311</v>
      </c>
      <c r="D53" s="73">
        <f>IF(A53&lt;&gt;"",Doklady!I1-Doklady!J1,"")</f>
        <v>3810</v>
      </c>
      <c r="E53" s="73">
        <f>IF(A53&lt;&gt;"",MIN(D53,C53)*Doklady!C1/(1-Doklady!C1),"")</f>
        <v>0</v>
      </c>
      <c r="F53" s="71">
        <f>IF(A53&lt;&gt;"",Doklady!J1,"")</f>
        <v>0</v>
      </c>
      <c r="G53" s="73">
        <f>+IFERROR(HLOOKUP(IF(RIGHT(B53,15)="bežné transfery",LEFT(B53,LEN(B53)-18),0),$J$40:$K$42,3,0),MIN(C53,D53))</f>
        <v>3810</v>
      </c>
      <c r="H53" s="71"/>
      <c r="I53" s="73">
        <f>IF(A53&lt;&gt;"",MAX(IF(G53&lt;C53,C53-G53,0)+IF(F53&lt;E53,E53-F53,0),0),0)</f>
        <v>518501</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x14ac:dyDescent="0.15">
      <c r="A54" s="75" t="str">
        <f>Doklady!D2</f>
        <v>d</v>
      </c>
      <c r="B54" s="119" t="str">
        <f>Doklady!H2</f>
        <v>Csejtey Richard</v>
      </c>
      <c r="C54" s="73">
        <f>IF(A54&lt;&gt;"",INDEX(FP!D:D,Doklady!B$2+(ROW()-53)),"")</f>
        <v>10000</v>
      </c>
      <c r="D54" s="73">
        <f>IF(A54&lt;&gt;"",Doklady!I2-Doklady!J2,"")</f>
        <v>1127</v>
      </c>
      <c r="E54" s="73">
        <f>IF(A54&lt;&gt;"",MIN(D54,C54)*Doklady!C2/(1-Doklady!C2),"")</f>
        <v>0</v>
      </c>
      <c r="F54" s="71">
        <f>IF(A54&lt;&gt;"",Doklady!J2,"")</f>
        <v>0</v>
      </c>
      <c r="G54" s="73">
        <f t="shared" ref="G54:G117" si="0">+IFERROR(HLOOKUP(IF(RIGHT(B54,15)="bežné transfery",LEFT(B54,LEN(B54)-18),0),$J$40:$K$42,3,0),MIN(C54,D54))</f>
        <v>1127</v>
      </c>
      <c r="H54" s="71"/>
      <c r="I54" s="73">
        <f t="shared" ref="I54:I117" si="1">IF(A54&lt;&gt;"",MAX(IF(G54&lt;C54,C54-G54,0)+IF(F54&lt;E54,E54-F54,0),0),0)</f>
        <v>8873</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Dorič Martin</v>
      </c>
      <c r="C55" s="73">
        <f>IF(A55&lt;&gt;"",INDEX(FP!D:D,Doklady!B$2+(ROW()-53)),"")</f>
        <v>10000</v>
      </c>
      <c r="D55" s="73">
        <f>IF(A55&lt;&gt;"",Doklady!I3-Doklady!J3,"")</f>
        <v>50</v>
      </c>
      <c r="E55" s="73">
        <f>IF(A55&lt;&gt;"",MIN(D55,C55)*Doklady!C3/(1-Doklady!C3),"")</f>
        <v>0</v>
      </c>
      <c r="F55" s="71">
        <f>IF(A55&lt;&gt;"",Doklady!J3,"")</f>
        <v>0</v>
      </c>
      <c r="G55" s="73">
        <f t="shared" si="0"/>
        <v>50</v>
      </c>
      <c r="H55" s="71"/>
      <c r="I55" s="73">
        <f t="shared" si="1"/>
        <v>9950</v>
      </c>
      <c r="J55" s="84" t="str">
        <f t="shared" si="2"/>
        <v/>
      </c>
      <c r="K55" s="84" t="str">
        <f>Doklady!F3</f>
        <v>026 03</v>
      </c>
      <c r="L55" s="84" t="str">
        <f>IF(A55&lt;&gt;"",INDEX(FP!H:H,Doklady!B$2+(ROW()-52)),"")</f>
        <v>B</v>
      </c>
      <c r="M55" s="84" t="str">
        <f t="shared" si="3"/>
        <v>026 03B</v>
      </c>
    </row>
    <row r="56" spans="1:20" ht="12" x14ac:dyDescent="0.15">
      <c r="A56" s="75" t="str">
        <f>Doklady!D4</f>
        <v>d</v>
      </c>
      <c r="B56" s="119" t="str">
        <f>Doklady!H4</f>
        <v>družstvo - boccia (BC1-2)</v>
      </c>
      <c r="C56" s="73">
        <f>IF(A56&lt;&gt;"",INDEX(FP!D:D,Doklady!B$2+(ROW()-53)),"")</f>
        <v>20000</v>
      </c>
      <c r="D56" s="73">
        <f>IF(A56&lt;&gt;"",Doklady!I4-Doklady!J4,"")</f>
        <v>0</v>
      </c>
      <c r="E56" s="73">
        <f>IF(A56&lt;&gt;"",MIN(D56,C56)*Doklady!C4/(1-Doklady!C4),"")</f>
        <v>0</v>
      </c>
      <c r="F56" s="71">
        <f>IF(A56&lt;&gt;"",Doklady!J4,"")</f>
        <v>0</v>
      </c>
      <c r="G56" s="73">
        <f t="shared" si="0"/>
        <v>0</v>
      </c>
      <c r="H56" s="71"/>
      <c r="I56" s="73">
        <f t="shared" si="1"/>
        <v>20000</v>
      </c>
      <c r="J56" s="84" t="str">
        <f t="shared" si="2"/>
        <v/>
      </c>
      <c r="K56" s="84" t="str">
        <f>Doklady!F4</f>
        <v>026 03</v>
      </c>
      <c r="L56" s="84" t="str">
        <f>IF(A56&lt;&gt;"",INDEX(FP!H:H,Doklady!B$2+(ROW()-52)),"")</f>
        <v>B</v>
      </c>
      <c r="M56" s="84" t="str">
        <f t="shared" si="3"/>
        <v>026 03B</v>
      </c>
    </row>
    <row r="57" spans="1:20" ht="12" x14ac:dyDescent="0.15">
      <c r="A57" s="75" t="str">
        <f>Doklady!D5</f>
        <v>d</v>
      </c>
      <c r="B57" s="119" t="str">
        <f>Doklady!H5</f>
        <v>družstvo - boccia (BC4)</v>
      </c>
      <c r="C57" s="73">
        <f>IF(A57&lt;&gt;"",INDEX(FP!D:D,Doklady!B$2+(ROW()-53)),"")</f>
        <v>20000</v>
      </c>
      <c r="D57" s="73">
        <f>IF(A57&lt;&gt;"",Doklady!I5-Doklady!J5,"")</f>
        <v>869.64</v>
      </c>
      <c r="E57" s="73">
        <f>IF(A57&lt;&gt;"",MIN(D57,C57)*Doklady!C5/(1-Doklady!C5),"")</f>
        <v>0</v>
      </c>
      <c r="F57" s="71">
        <f>IF(A57&lt;&gt;"",Doklady!J5,"")</f>
        <v>0</v>
      </c>
      <c r="G57" s="73">
        <f t="shared" si="0"/>
        <v>869.64</v>
      </c>
      <c r="H57" s="71"/>
      <c r="I57" s="73">
        <f t="shared" si="1"/>
        <v>19130.36</v>
      </c>
      <c r="J57" s="84" t="str">
        <f t="shared" si="2"/>
        <v/>
      </c>
      <c r="K57" s="84" t="str">
        <f>Doklady!F5</f>
        <v>026 03</v>
      </c>
      <c r="L57" s="84" t="str">
        <f>IF(A57&lt;&gt;"",INDEX(FP!H:H,Doklady!B$2+(ROW()-52)),"")</f>
        <v>B</v>
      </c>
      <c r="M57" s="84" t="str">
        <f t="shared" si="3"/>
        <v>026 03B</v>
      </c>
    </row>
    <row r="58" spans="1:20" ht="12" customHeight="1" x14ac:dyDescent="0.15">
      <c r="A58" s="75" t="str">
        <f>Doklady!D6</f>
        <v>d</v>
      </c>
      <c r="B58" s="119" t="str">
        <f>Doklady!H6</f>
        <v>Ivan Dávid</v>
      </c>
      <c r="C58" s="73">
        <f>IF(A58&lt;&gt;"",INDEX(FP!D:D,Doklady!B$2+(ROW()-53)),"")</f>
        <v>30000</v>
      </c>
      <c r="D58" s="73">
        <f>IF(A58&lt;&gt;"",Doklady!I6-Doklady!J6,"")</f>
        <v>929.78</v>
      </c>
      <c r="E58" s="73">
        <f>IF(A58&lt;&gt;"",MIN(D58,C58)*Doklady!C6/(1-Doklady!C6),"")</f>
        <v>0</v>
      </c>
      <c r="F58" s="71">
        <f>IF(A58&lt;&gt;"",Doklady!J6,"")</f>
        <v>0</v>
      </c>
      <c r="G58" s="73">
        <f t="shared" si="0"/>
        <v>929.78</v>
      </c>
      <c r="H58" s="71"/>
      <c r="I58" s="73">
        <f t="shared" si="1"/>
        <v>29070.22</v>
      </c>
      <c r="J58" s="84" t="str">
        <f t="shared" si="2"/>
        <v/>
      </c>
      <c r="K58" s="84" t="str">
        <f>Doklady!F6</f>
        <v>026 03</v>
      </c>
      <c r="L58" s="84" t="str">
        <f>IF(A58&lt;&gt;"",INDEX(FP!H:H,Doklady!B$2+(ROW()-52)),"")</f>
        <v>B</v>
      </c>
      <c r="M58" s="84" t="str">
        <f t="shared" si="3"/>
        <v>026 03B</v>
      </c>
    </row>
    <row r="59" spans="1:20" ht="12" customHeight="1" x14ac:dyDescent="0.15">
      <c r="A59" s="75" t="str">
        <f>Doklady!D7</f>
        <v>d</v>
      </c>
      <c r="B59" s="119" t="str">
        <f>Doklady!H7</f>
        <v>Jankechová Eliška</v>
      </c>
      <c r="C59" s="73">
        <f>IF(A59&lt;&gt;"",INDEX(FP!D:D,Doklady!B$2+(ROW()-53)),"")</f>
        <v>10000</v>
      </c>
      <c r="D59" s="73">
        <f>IF(A59&lt;&gt;"",Doklady!I7-Doklady!J7,"")</f>
        <v>2640</v>
      </c>
      <c r="E59" s="73">
        <f>IF(A59&lt;&gt;"",MIN(D59,C59)*Doklady!C7/(1-Doklady!C7),"")</f>
        <v>0</v>
      </c>
      <c r="F59" s="71">
        <f>IF(A59&lt;&gt;"",Doklady!J7,"")</f>
        <v>0</v>
      </c>
      <c r="G59" s="73">
        <f t="shared" si="0"/>
        <v>2640</v>
      </c>
      <c r="H59" s="71"/>
      <c r="I59" s="73">
        <f t="shared" si="1"/>
        <v>7360</v>
      </c>
      <c r="J59" s="84" t="str">
        <f t="shared" si="2"/>
        <v/>
      </c>
      <c r="K59" s="84" t="str">
        <f>Doklady!F7</f>
        <v>026 03</v>
      </c>
      <c r="L59" s="84" t="str">
        <f>IF(A59&lt;&gt;"",INDEX(FP!H:H,Doklady!B$2+(ROW()-52)),"")</f>
        <v>B</v>
      </c>
      <c r="M59" s="84" t="str">
        <f t="shared" si="3"/>
        <v>026 03B</v>
      </c>
    </row>
    <row r="60" spans="1:20" ht="12" customHeight="1" x14ac:dyDescent="0.15">
      <c r="A60" s="75" t="str">
        <f>Doklady!D8</f>
        <v>d</v>
      </c>
      <c r="B60" s="119" t="str">
        <f>Doklady!H8</f>
        <v>Kánová Alena</v>
      </c>
      <c r="C60" s="73">
        <f>IF(A60&lt;&gt;"",INDEX(FP!D:D,Doklady!B$2+(ROW()-53)),"")</f>
        <v>16800</v>
      </c>
      <c r="D60" s="73">
        <f>IF(A60&lt;&gt;"",Doklady!I8-Doklady!J8,"")</f>
        <v>0</v>
      </c>
      <c r="E60" s="73">
        <f>IF(A60&lt;&gt;"",MIN(D60,C60)*Doklady!C8/(1-Doklady!C8),"")</f>
        <v>0</v>
      </c>
      <c r="F60" s="71">
        <f>IF(A60&lt;&gt;"",Doklady!J8,"")</f>
        <v>0</v>
      </c>
      <c r="G60" s="73">
        <f t="shared" si="0"/>
        <v>0</v>
      </c>
      <c r="H60" s="71"/>
      <c r="I60" s="73">
        <f t="shared" si="1"/>
        <v>16800</v>
      </c>
      <c r="J60" s="84" t="str">
        <f t="shared" si="2"/>
        <v/>
      </c>
      <c r="K60" s="84" t="str">
        <f>Doklady!F8</f>
        <v>026 03</v>
      </c>
      <c r="L60" s="84" t="str">
        <f>IF(A60&lt;&gt;"",INDEX(FP!H:H,Doklady!B$2+(ROW()-52)),"")</f>
        <v>B</v>
      </c>
      <c r="M60" s="84" t="str">
        <f t="shared" si="3"/>
        <v>026 03B</v>
      </c>
    </row>
    <row r="61" spans="1:20" ht="12" customHeight="1" x14ac:dyDescent="0.15">
      <c r="A61" s="75" t="str">
        <f>Doklady!D9</f>
        <v>d</v>
      </c>
      <c r="B61" s="119" t="str">
        <f>Doklady!H9</f>
        <v>Král Tomáš</v>
      </c>
      <c r="C61" s="73">
        <f>IF(A61&lt;&gt;"",INDEX(FP!D:D,Doklady!B$2+(ROW()-53)),"")</f>
        <v>20000</v>
      </c>
      <c r="D61" s="73">
        <f>IF(A61&lt;&gt;"",Doklady!I9-Doklady!J9,"")</f>
        <v>3509.64</v>
      </c>
      <c r="E61" s="73">
        <f>IF(A61&lt;&gt;"",MIN(D61,C61)*Doklady!C9/(1-Doklady!C9),"")</f>
        <v>0</v>
      </c>
      <c r="F61" s="71">
        <f>IF(A61&lt;&gt;"",Doklady!J9,"")</f>
        <v>0</v>
      </c>
      <c r="G61" s="73">
        <f t="shared" si="0"/>
        <v>3509.64</v>
      </c>
      <c r="H61" s="71"/>
      <c r="I61" s="73">
        <f t="shared" si="1"/>
        <v>16490.36</v>
      </c>
      <c r="J61" s="84" t="str">
        <f t="shared" si="2"/>
        <v/>
      </c>
      <c r="K61" s="84" t="str">
        <f>Doklady!F9</f>
        <v>026 03</v>
      </c>
      <c r="L61" s="84" t="str">
        <f>IF(A61&lt;&gt;"",INDEX(FP!H:H,Doklady!B$2+(ROW()-52)),"")</f>
        <v>B</v>
      </c>
      <c r="M61" s="84" t="str">
        <f t="shared" si="3"/>
        <v>026 03B</v>
      </c>
    </row>
    <row r="62" spans="1:20" ht="12" customHeight="1" x14ac:dyDescent="0.15">
      <c r="A62" s="75" t="str">
        <f>Doklady!D10</f>
        <v>d</v>
      </c>
      <c r="B62" s="119" t="str">
        <f>Doklady!H10</f>
        <v>Lovaš Peter</v>
      </c>
      <c r="C62" s="73">
        <f>IF(A62&lt;&gt;"",INDEX(FP!D:D,Doklady!B$2+(ROW()-53)),"")</f>
        <v>41200</v>
      </c>
      <c r="D62" s="73">
        <f>IF(A62&lt;&gt;"",Doklady!I10-Doklady!J10,"")</f>
        <v>3430.4500000000003</v>
      </c>
      <c r="E62" s="73">
        <f>IF(A62&lt;&gt;"",MIN(D62,C62)*Doklady!C10/(1-Doklady!C10),"")</f>
        <v>0</v>
      </c>
      <c r="F62" s="71">
        <f>IF(A62&lt;&gt;"",Doklady!J10,"")</f>
        <v>0</v>
      </c>
      <c r="G62" s="73">
        <f t="shared" si="0"/>
        <v>3430.4500000000003</v>
      </c>
      <c r="H62" s="71"/>
      <c r="I62" s="73">
        <f t="shared" si="1"/>
        <v>37769.550000000003</v>
      </c>
      <c r="J62" s="84" t="str">
        <f t="shared" si="2"/>
        <v/>
      </c>
      <c r="K62" s="84" t="str">
        <f>Doklady!F10</f>
        <v>026 03</v>
      </c>
      <c r="L62" s="84" t="str">
        <f>IF(A62&lt;&gt;"",INDEX(FP!H:H,Doklady!B$2+(ROW()-52)),"")</f>
        <v>B</v>
      </c>
      <c r="M62" s="84" t="str">
        <f t="shared" si="3"/>
        <v>026 03B</v>
      </c>
    </row>
    <row r="63" spans="1:20" ht="12" customHeight="1" x14ac:dyDescent="0.15">
      <c r="A63" s="75" t="str">
        <f>Doklady!D11</f>
        <v>d</v>
      </c>
      <c r="B63" s="119" t="str">
        <f>Doklady!H11</f>
        <v>Ludrovský Martin</v>
      </c>
      <c r="C63" s="73">
        <f>IF(A63&lt;&gt;"",INDEX(FP!D:D,Doklady!B$2+(ROW()-53)),"")</f>
        <v>15000</v>
      </c>
      <c r="D63" s="73">
        <f>IF(A63&lt;&gt;"",Doklady!I11-Doklady!J11,"")</f>
        <v>0</v>
      </c>
      <c r="E63" s="73">
        <f>IF(A63&lt;&gt;"",MIN(D63,C63)*Doklady!C11/(1-Doklady!C11),"")</f>
        <v>0</v>
      </c>
      <c r="F63" s="71">
        <f>IF(A63&lt;&gt;"",Doklady!J11,"")</f>
        <v>0</v>
      </c>
      <c r="G63" s="73">
        <f t="shared" si="0"/>
        <v>0</v>
      </c>
      <c r="H63" s="71"/>
      <c r="I63" s="73">
        <f t="shared" si="1"/>
        <v>15000</v>
      </c>
      <c r="J63" s="84" t="str">
        <f t="shared" si="2"/>
        <v/>
      </c>
      <c r="K63" s="84" t="str">
        <f>Doklady!F11</f>
        <v>026 03</v>
      </c>
      <c r="L63" s="84" t="str">
        <f>IF(A63&lt;&gt;"",INDEX(FP!H:H,Doklady!B$2+(ROW()-52)),"")</f>
        <v>B</v>
      </c>
      <c r="M63" s="84" t="str">
        <f t="shared" si="3"/>
        <v>026 03B</v>
      </c>
    </row>
    <row r="64" spans="1:20" ht="12" customHeight="1" x14ac:dyDescent="0.15">
      <c r="A64" s="75" t="str">
        <f>Doklady!D12</f>
        <v>d</v>
      </c>
      <c r="B64" s="119" t="str">
        <f>Doklady!H12</f>
        <v>Masaryk Tomáš</v>
      </c>
      <c r="C64" s="73">
        <f>IF(A64&lt;&gt;"",INDEX(FP!D:D,Doklady!B$2+(ROW()-53)),"")</f>
        <v>10000</v>
      </c>
      <c r="D64" s="73">
        <f>IF(A64&lt;&gt;"",Doklady!I12-Doklady!J12,"")</f>
        <v>95</v>
      </c>
      <c r="E64" s="73">
        <f>IF(A64&lt;&gt;"",MIN(D64,C64)*Doklady!C12/(1-Doklady!C12),"")</f>
        <v>0</v>
      </c>
      <c r="F64" s="71">
        <f>IF(A64&lt;&gt;"",Doklady!J12,"")</f>
        <v>0</v>
      </c>
      <c r="G64" s="73">
        <f t="shared" si="0"/>
        <v>95</v>
      </c>
      <c r="H64" s="71"/>
      <c r="I64" s="73">
        <f t="shared" si="1"/>
        <v>9905</v>
      </c>
      <c r="J64" s="84" t="s">
        <v>427</v>
      </c>
      <c r="K64" s="84" t="str">
        <f>Doklady!F12</f>
        <v>026 03</v>
      </c>
      <c r="L64" s="84" t="str">
        <f>IF(A64&lt;&gt;"",INDEX(FP!H:H,Doklady!B$2+(ROW()-52)),"")</f>
        <v>B</v>
      </c>
      <c r="M64" s="84" t="str">
        <f t="shared" si="3"/>
        <v>026 03B</v>
      </c>
    </row>
    <row r="65" spans="1:13" ht="12" customHeight="1" x14ac:dyDescent="0.15">
      <c r="A65" s="75" t="str">
        <f>Doklady!D13</f>
        <v>d</v>
      </c>
      <c r="B65" s="119" t="str">
        <f>Doklady!H13</f>
        <v>Mezík Róbert</v>
      </c>
      <c r="C65" s="73">
        <f>IF(A65&lt;&gt;"",INDEX(FP!D:D,Doklady!B$2+(ROW()-53)),"")</f>
        <v>35000</v>
      </c>
      <c r="D65" s="73">
        <f>IF(A65&lt;&gt;"",Doklady!I13-Doklady!J13,"")</f>
        <v>5659.46</v>
      </c>
      <c r="E65" s="73">
        <f>IF(A65&lt;&gt;"",MIN(D65,C65)*Doklady!C13/(1-Doklady!C13),"")</f>
        <v>0</v>
      </c>
      <c r="F65" s="71">
        <f>IF(A65&lt;&gt;"",Doklady!J13,"")</f>
        <v>0</v>
      </c>
      <c r="G65" s="73">
        <f t="shared" si="0"/>
        <v>5659.46</v>
      </c>
      <c r="H65" s="71"/>
      <c r="I65" s="73">
        <f t="shared" si="1"/>
        <v>29340.54</v>
      </c>
      <c r="J65" s="84" t="str">
        <f t="shared" si="2"/>
        <v/>
      </c>
      <c r="K65" s="84" t="str">
        <f>Doklady!F13</f>
        <v>026 03</v>
      </c>
      <c r="L65" s="84" t="str">
        <f>IF(A65&lt;&gt;"",INDEX(FP!H:H,Doklady!B$2+(ROW()-52)),"")</f>
        <v>B</v>
      </c>
      <c r="M65" s="84" t="str">
        <f t="shared" si="3"/>
        <v>026 03B</v>
      </c>
    </row>
    <row r="66" spans="1:13" ht="12" customHeight="1" x14ac:dyDescent="0.15">
      <c r="A66" s="75" t="str">
        <f>Doklady!D14</f>
        <v>d</v>
      </c>
      <c r="B66" s="119" t="str">
        <f>Doklady!H14</f>
        <v>Mihálik Peter</v>
      </c>
      <c r="C66" s="73">
        <f>IF(A66&lt;&gt;"",INDEX(FP!D:D,Doklady!B$2+(ROW()-53)),"")</f>
        <v>10000</v>
      </c>
      <c r="D66" s="73">
        <f>IF(A66&lt;&gt;"",Doklady!I14-Doklady!J14,"")</f>
        <v>0</v>
      </c>
      <c r="E66" s="73">
        <f>IF(A66&lt;&gt;"",MIN(D66,C66)*Doklady!C14/(1-Doklady!C14),"")</f>
        <v>0</v>
      </c>
      <c r="F66" s="71">
        <f>IF(A66&lt;&gt;"",Doklady!J14,"")</f>
        <v>0</v>
      </c>
      <c r="G66" s="73">
        <f t="shared" si="0"/>
        <v>0</v>
      </c>
      <c r="H66" s="71"/>
      <c r="I66" s="73">
        <f t="shared" si="1"/>
        <v>10000</v>
      </c>
      <c r="J66" s="84" t="str">
        <f t="shared" si="2"/>
        <v/>
      </c>
      <c r="K66" s="84" t="str">
        <f>Doklady!F14</f>
        <v>026 03</v>
      </c>
      <c r="L66" s="84" t="str">
        <f>IF(A66&lt;&gt;"",INDEX(FP!H:H,Doklady!B$2+(ROW()-52)),"")</f>
        <v>B</v>
      </c>
      <c r="M66" s="84" t="str">
        <f t="shared" si="3"/>
        <v>026 03B</v>
      </c>
    </row>
    <row r="67" spans="1:13" ht="12" customHeight="1" x14ac:dyDescent="0.15">
      <c r="A67" s="75" t="str">
        <f>Doklady!D15</f>
        <v>d</v>
      </c>
      <c r="B67" s="119" t="str">
        <f>Doklady!H15</f>
        <v>Pavlík Marcel</v>
      </c>
      <c r="C67" s="73">
        <f>IF(A67&lt;&gt;"",INDEX(FP!D:D,Doklady!B$2+(ROW()-53)),"")</f>
        <v>25000</v>
      </c>
      <c r="D67" s="73">
        <f>IF(A67&lt;&gt;"",Doklady!I15-Doklady!J15,"")</f>
        <v>929.78</v>
      </c>
      <c r="E67" s="73">
        <f>IF(A67&lt;&gt;"",MIN(D67,C67)*Doklady!C15/(1-Doklady!C15),"")</f>
        <v>0</v>
      </c>
      <c r="F67" s="71">
        <f>IF(A67&lt;&gt;"",Doklady!J15,"")</f>
        <v>0</v>
      </c>
      <c r="G67" s="73">
        <f t="shared" si="0"/>
        <v>929.78</v>
      </c>
      <c r="H67" s="71"/>
      <c r="I67" s="73">
        <f t="shared" si="1"/>
        <v>24070.22</v>
      </c>
      <c r="J67" s="84" t="str">
        <f t="shared" si="2"/>
        <v/>
      </c>
      <c r="K67" s="84" t="str">
        <f>Doklady!F15</f>
        <v>026 03</v>
      </c>
      <c r="L67" s="84" t="str">
        <f>IF(A67&lt;&gt;"",INDEX(FP!H:H,Doklady!B$2+(ROW()-52)),"")</f>
        <v>B</v>
      </c>
      <c r="M67" s="84" t="str">
        <f t="shared" si="3"/>
        <v>026 03B</v>
      </c>
    </row>
    <row r="68" spans="1:13" ht="12" customHeight="1" x14ac:dyDescent="0.15">
      <c r="A68" s="75" t="str">
        <f>Doklady!D16</f>
        <v>d</v>
      </c>
      <c r="B68" s="119" t="str">
        <f>Doklady!H16</f>
        <v>Riapoš Ján</v>
      </c>
      <c r="C68" s="73">
        <f>IF(A68&lt;&gt;"",INDEX(FP!D:D,Doklady!B$2+(ROW()-53)),"")</f>
        <v>41200</v>
      </c>
      <c r="D68" s="73">
        <f>IF(A68&lt;&gt;"",Doklady!I16-Doklady!J16,"")</f>
        <v>3895.6</v>
      </c>
      <c r="E68" s="73">
        <f>IF(A68&lt;&gt;"",MIN(D68,C68)*Doklady!C16/(1-Doklady!C16),"")</f>
        <v>0</v>
      </c>
      <c r="F68" s="71">
        <f>IF(A68&lt;&gt;"",Doklady!J16,"")</f>
        <v>0</v>
      </c>
      <c r="G68" s="73">
        <f t="shared" si="0"/>
        <v>3895.6</v>
      </c>
      <c r="H68" s="71"/>
      <c r="I68" s="73">
        <f t="shared" si="1"/>
        <v>37304.400000000001</v>
      </c>
      <c r="J68" s="84" t="str">
        <f t="shared" si="2"/>
        <v/>
      </c>
      <c r="K68" s="84" t="str">
        <f>Doklady!F16</f>
        <v>026 03</v>
      </c>
      <c r="L68" s="84" t="str">
        <f>IF(A68&lt;&gt;"",INDEX(FP!H:H,Doklady!B$2+(ROW()-52)),"")</f>
        <v>B</v>
      </c>
      <c r="M68" s="84" t="str">
        <f t="shared" si="3"/>
        <v>026 03B</v>
      </c>
    </row>
    <row r="69" spans="1:13" ht="12" customHeight="1" x14ac:dyDescent="0.15">
      <c r="A69" s="75" t="str">
        <f>Doklady!D17</f>
        <v>d</v>
      </c>
      <c r="B69" s="119" t="str">
        <f>Doklady!H17</f>
        <v>Strehársky Martin</v>
      </c>
      <c r="C69" s="73">
        <f>IF(A69&lt;&gt;"",INDEX(FP!D:D,Doklady!B$2+(ROW()-53)),"")</f>
        <v>10000</v>
      </c>
      <c r="D69" s="73">
        <f>IF(A69&lt;&gt;"",Doklady!I17-Doklady!J17,"")</f>
        <v>3509.64</v>
      </c>
      <c r="E69" s="73">
        <f>IF(A69&lt;&gt;"",MIN(D69,C69)*Doklady!C17/(1-Doklady!C17),"")</f>
        <v>0</v>
      </c>
      <c r="F69" s="71">
        <f>IF(A69&lt;&gt;"",Doklady!J17,"")</f>
        <v>0</v>
      </c>
      <c r="G69" s="73">
        <f t="shared" si="0"/>
        <v>3509.64</v>
      </c>
      <c r="H69" s="71"/>
      <c r="I69" s="73">
        <f t="shared" si="1"/>
        <v>6490.3600000000006</v>
      </c>
      <c r="J69" s="84" t="str">
        <f t="shared" si="2"/>
        <v/>
      </c>
      <c r="K69" s="84" t="str">
        <f>Doklady!F17</f>
        <v>026 03</v>
      </c>
      <c r="L69" s="84" t="str">
        <f>IF(A69&lt;&gt;"",INDEX(FP!H:H,Doklady!B$2+(ROW()-52)),"")</f>
        <v>B</v>
      </c>
      <c r="M69" s="84" t="str">
        <f t="shared" si="3"/>
        <v>026 03B</v>
      </c>
    </row>
    <row r="70" spans="1:13" ht="12" customHeight="1" x14ac:dyDescent="0.15">
      <c r="A70" s="75" t="str">
        <f>Doklady!D18</f>
        <v>d</v>
      </c>
      <c r="B70" s="119" t="str">
        <f>Doklady!H18</f>
        <v>Trávníček Boris</v>
      </c>
      <c r="C70" s="73">
        <f>IF(A70&lt;&gt;"",INDEX(FP!D:D,Doklady!B$2+(ROW()-53)),"")</f>
        <v>22500</v>
      </c>
      <c r="D70" s="73">
        <f>IF(A70&lt;&gt;"",Doklady!I18-Doklady!J18,"")</f>
        <v>3104.05</v>
      </c>
      <c r="E70" s="73">
        <f>IF(A70&lt;&gt;"",MIN(D70,C70)*Doklady!C18/(1-Doklady!C18),"")</f>
        <v>0</v>
      </c>
      <c r="F70" s="71">
        <f>IF(A70&lt;&gt;"",Doklady!J18,"")</f>
        <v>0</v>
      </c>
      <c r="G70" s="73">
        <f t="shared" si="0"/>
        <v>3104.05</v>
      </c>
      <c r="H70" s="71"/>
      <c r="I70" s="73">
        <f t="shared" si="1"/>
        <v>19395.95</v>
      </c>
      <c r="J70" s="84" t="str">
        <f t="shared" si="2"/>
        <v/>
      </c>
      <c r="K70" s="84" t="str">
        <f>Doklady!F18</f>
        <v>026 03</v>
      </c>
      <c r="L70" s="84" t="str">
        <f>IF(A70&lt;&gt;"",INDEX(FP!H:H,Doklady!B$2+(ROW()-52)),"")</f>
        <v>B</v>
      </c>
      <c r="M70" s="84" t="str">
        <f t="shared" si="3"/>
        <v>026 03B</v>
      </c>
    </row>
    <row r="71" spans="1:13" ht="12" customHeight="1" x14ac:dyDescent="0.15">
      <c r="A71" s="75" t="str">
        <f>Doklady!D19</f>
        <v>d</v>
      </c>
      <c r="B71" s="119" t="str">
        <f>Doklady!H19</f>
        <v>Vladovičová Lucia</v>
      </c>
      <c r="C71" s="73">
        <f>IF(A71&lt;&gt;"",INDEX(FP!D:D,Doklady!B$2+(ROW()-53)),"")</f>
        <v>10000</v>
      </c>
      <c r="D71" s="73">
        <f>IF(A71&lt;&gt;"",Doklady!I19-Doklady!J19,"")</f>
        <v>0</v>
      </c>
      <c r="E71" s="73">
        <f>IF(A71&lt;&gt;"",MIN(D71,C71)*Doklady!C19/(1-Doklady!C19),"")</f>
        <v>0</v>
      </c>
      <c r="F71" s="71">
        <f>IF(A71&lt;&gt;"",Doklady!J19,"")</f>
        <v>0</v>
      </c>
      <c r="G71" s="73">
        <f t="shared" si="0"/>
        <v>0</v>
      </c>
      <c r="H71" s="71"/>
      <c r="I71" s="73">
        <f t="shared" si="1"/>
        <v>10000</v>
      </c>
      <c r="J71" s="84" t="str">
        <f t="shared" si="2"/>
        <v/>
      </c>
      <c r="K71" s="84" t="str">
        <f>Doklady!F19</f>
        <v>026 03</v>
      </c>
      <c r="L71" s="84" t="str">
        <f>IF(A71&lt;&gt;"",INDEX(FP!H:H,Doklady!B$2+(ROW()-52)),"")</f>
        <v>B</v>
      </c>
      <c r="M71" s="84" t="str">
        <f t="shared" si="3"/>
        <v>026 03B</v>
      </c>
    </row>
    <row r="72" spans="1:13" ht="12" x14ac:dyDescent="0.15">
      <c r="A72" s="75" t="str">
        <f>Doklady!D20</f>
        <v>d</v>
      </c>
      <c r="B72" s="119" t="str">
        <f>Doklady!H20</f>
        <v>Vozárová Kristína</v>
      </c>
      <c r="C72" s="73">
        <f>IF(A72&lt;&gt;"",INDEX(FP!D:D,Doklady!B$2+(ROW()-53)),"")</f>
        <v>10000</v>
      </c>
      <c r="D72" s="73">
        <f>IF(A72&lt;&gt;"",Doklady!I20-Doklady!J20,"")</f>
        <v>0</v>
      </c>
      <c r="E72" s="73">
        <f>IF(A72&lt;&gt;"",MIN(D72,C72)*Doklady!C20/(1-Doklady!C20),"")</f>
        <v>0</v>
      </c>
      <c r="F72" s="71">
        <f>IF(A72&lt;&gt;"",Doklady!J20,"")</f>
        <v>0</v>
      </c>
      <c r="G72" s="73">
        <f t="shared" si="0"/>
        <v>0</v>
      </c>
      <c r="H72" s="71"/>
      <c r="I72" s="73">
        <f t="shared" si="1"/>
        <v>10000</v>
      </c>
      <c r="J72" s="84" t="str">
        <f t="shared" si="2"/>
        <v/>
      </c>
      <c r="K72" s="84" t="str">
        <f>Doklady!F20</f>
        <v>026 03</v>
      </c>
      <c r="L72" s="84" t="str">
        <f>IF(A72&lt;&gt;"",INDEX(FP!H:H,Doklady!B$2+(ROW()-52)),"")</f>
        <v>B</v>
      </c>
      <c r="M72" s="84" t="str">
        <f t="shared" si="3"/>
        <v>026 03B</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889011</v>
      </c>
      <c r="D130" s="228">
        <f t="shared" ref="D130:I130" si="9">SUM(D53:D129)</f>
        <v>33560.04</v>
      </c>
      <c r="E130" s="228">
        <f t="shared" si="9"/>
        <v>0</v>
      </c>
      <c r="F130" s="228">
        <f t="shared" si="9"/>
        <v>0</v>
      </c>
      <c r="G130" s="228">
        <f t="shared" si="9"/>
        <v>33560.04</v>
      </c>
      <c r="H130" s="228">
        <f t="shared" si="9"/>
        <v>0</v>
      </c>
      <c r="I130" s="228">
        <f t="shared" si="9"/>
        <v>855450.96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48"/>
      <c r="E140" s="348"/>
      <c r="F140" s="348"/>
      <c r="G140" s="348"/>
      <c r="H140" s="348"/>
      <c r="I140" s="348"/>
      <c r="J140" s="85"/>
    </row>
    <row r="141" spans="1:26" ht="68.25" customHeight="1" x14ac:dyDescent="0.15">
      <c r="A141" s="9"/>
      <c r="B141" s="283" t="s">
        <v>434</v>
      </c>
      <c r="C141" s="214"/>
      <c r="D141" s="328" t="s">
        <v>435</v>
      </c>
      <c r="E141" s="328"/>
      <c r="F141" s="328"/>
      <c r="G141" s="328"/>
      <c r="H141" s="328"/>
      <c r="I141" s="328"/>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92"/>
  <sheetViews>
    <sheetView tabSelected="1" topLeftCell="A100" zoomScaleNormal="100" workbookViewId="0">
      <selection activeCell="A100" sqref="A100:H100"/>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c - zabezpečenie činnosti a úloh SZTPŠ v roku 2025</v>
      </c>
      <c r="B1" s="232" t="str">
        <f>INDEX(Adr!A:A,B102+1)</f>
        <v>22665234</v>
      </c>
      <c r="C1" s="233">
        <f>IF(ROW()&lt;=B$3,INDEX(FP!E:E,B$2+ROW()-1),"")</f>
        <v>0</v>
      </c>
      <c r="D1" s="234" t="str">
        <f>IF(ROW()&lt;=B$3,INDEX(FP!F:F,B$2+ROW()-1),"")</f>
        <v>c</v>
      </c>
      <c r="E1" s="234"/>
      <c r="F1" s="234" t="str">
        <f>IF(ROW()&lt;=B$3,INDEX(FP!G:G,B$2+ROW()-1),"")</f>
        <v>026 03</v>
      </c>
      <c r="G1" s="234"/>
      <c r="H1" s="235" t="str">
        <f>IF(ROW()&lt;=B$3,INDEX(FP!C:C,B$2+ROW()-1),"")</f>
        <v>zabezpečenie činnosti a úloh SZTPŠ v roku 2025</v>
      </c>
      <c r="I1" s="236">
        <f t="shared" ref="I1:I32" si="0">IF(ROW()&lt;=B$3,SUMIF(A$107:A$10034,A1,I$107:I$10034),"")</f>
        <v>3810</v>
      </c>
      <c r="J1" s="236">
        <f t="shared" ref="J1:J32" si="1">IF(ROW()&lt;=B$3,SUMIFS(I$103:I$50034,A$103:A$50034,K1,J$103:J$50034,L1),"")</f>
        <v>0</v>
      </c>
      <c r="K1" s="110" t="str">
        <f>$A1</f>
        <v>c - zabezpečenie činnosti a úloh SZTPŠ v roku 2025</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d - Csejtey Richard</v>
      </c>
      <c r="B2" s="237">
        <f>MATCH(B1,FP!A:A,0)</f>
        <v>279</v>
      </c>
      <c r="C2" s="233">
        <f>IF(ROW()&lt;=B$3,INDEX(FP!E:E,B$2+ROW()-1),"")</f>
        <v>0</v>
      </c>
      <c r="D2" s="234" t="str">
        <f>IF(ROW()&lt;=B$3,INDEX(FP!F:F,B$2+ROW()-1),"")</f>
        <v>d</v>
      </c>
      <c r="E2" s="234"/>
      <c r="F2" s="234" t="str">
        <f>IF(ROW()&lt;=B$3,INDEX(FP!G:G,B$2+ROW()-1),"")</f>
        <v>026 03</v>
      </c>
      <c r="G2" s="234"/>
      <c r="H2" s="235" t="str">
        <f>IF(ROW()&lt;=B$3,INDEX(FP!C:C,B$2+ROW()-1),"")</f>
        <v>Csejtey Richard</v>
      </c>
      <c r="I2" s="236">
        <f t="shared" si="0"/>
        <v>1127</v>
      </c>
      <c r="J2" s="236">
        <f t="shared" si="1"/>
        <v>0</v>
      </c>
      <c r="K2" s="110" t="str">
        <f>$A2</f>
        <v>d - Csejtey Richard</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Dorič Martin</v>
      </c>
      <c r="B3" s="238">
        <f>COUNTIF(FP!A:A,Doklady!B1)</f>
        <v>20</v>
      </c>
      <c r="C3" s="233">
        <f>IF(ROW()&lt;=B$3,INDEX(FP!E:E,B$2+ROW()-1),"")</f>
        <v>0</v>
      </c>
      <c r="D3" s="234" t="str">
        <f>IF(ROW()&lt;=B$3,INDEX(FP!F:F,B$2+ROW()-1),"")</f>
        <v>d</v>
      </c>
      <c r="E3" s="234"/>
      <c r="F3" s="234" t="str">
        <f>IF(ROW()&lt;=B$3,INDEX(FP!G:G,B$2+ROW()-1),"")</f>
        <v>026 03</v>
      </c>
      <c r="G3" s="234"/>
      <c r="H3" s="235" t="str">
        <f>IF(ROW()&lt;=B$3,INDEX(FP!C:C,B$2+ROW()-1),"")</f>
        <v>Dorič Martin</v>
      </c>
      <c r="I3" s="236">
        <f t="shared" si="0"/>
        <v>50</v>
      </c>
      <c r="J3" s="236">
        <f t="shared" si="1"/>
        <v>0</v>
      </c>
      <c r="K3" s="110" t="str">
        <f t="shared" ref="K3:K66" si="2">$A3</f>
        <v>d - Dorič Martin</v>
      </c>
      <c r="L3" s="101">
        <v>99</v>
      </c>
      <c r="M3" s="99" t="str">
        <f>$A2</f>
        <v>d - Csejtey Richard</v>
      </c>
      <c r="N3" s="100">
        <v>99</v>
      </c>
      <c r="O3" s="88"/>
      <c r="P3" s="88"/>
      <c r="Q3" s="88"/>
      <c r="R3" s="88"/>
      <c r="S3" s="88"/>
      <c r="T3" s="88"/>
      <c r="U3" s="88"/>
      <c r="V3" s="88"/>
      <c r="W3" s="88"/>
      <c r="X3" s="88"/>
      <c r="Y3" s="88"/>
    </row>
    <row r="4" spans="1:25" s="6" customFormat="1" ht="12" hidden="1" thickBot="1" x14ac:dyDescent="0.2">
      <c r="A4" s="235" t="str">
        <f>IF(ROW()&lt;=B$3,INDEX(FP!F:F,B$2+ROW()-1)&amp;" - "&amp;INDEX(FP!C:C,B$2+ROW()-1),"")</f>
        <v>d - družstvo - boccia (BC1-2)</v>
      </c>
      <c r="B4" s="239"/>
      <c r="C4" s="240">
        <f>IF(ROW()&lt;=B$3,INDEX(FP!E:E,B$2+ROW()-1),"")</f>
        <v>0</v>
      </c>
      <c r="D4" s="234" t="str">
        <f>IF(ROW()&lt;=B$3,INDEX(FP!F:F,B$2+ROW()-1),"")</f>
        <v>d</v>
      </c>
      <c r="E4" s="234"/>
      <c r="F4" s="234" t="str">
        <f>IF(ROW()&lt;=B$3,INDEX(FP!G:G,B$2+ROW()-1),"")</f>
        <v>026 03</v>
      </c>
      <c r="G4" s="234"/>
      <c r="H4" s="235" t="str">
        <f>IF(ROW()&lt;=B$3,INDEX(FP!C:C,B$2+ROW()-1),"")</f>
        <v>družstvo - boccia (BC1-2)</v>
      </c>
      <c r="I4" s="236">
        <f t="shared" si="0"/>
        <v>0</v>
      </c>
      <c r="J4" s="236">
        <f t="shared" si="1"/>
        <v>0</v>
      </c>
      <c r="K4" s="110" t="str">
        <f t="shared" si="2"/>
        <v>d - družstvo - boccia (BC1-2)</v>
      </c>
      <c r="L4" s="101">
        <v>99</v>
      </c>
      <c r="M4" s="102" t="s">
        <v>371</v>
      </c>
      <c r="N4" s="103" t="s">
        <v>415</v>
      </c>
    </row>
    <row r="5" spans="1:25" s="6" customFormat="1" ht="12" hidden="1" thickBot="1" x14ac:dyDescent="0.2">
      <c r="A5" s="235" t="str">
        <f>IF(ROW()&lt;=B$3,INDEX(FP!F:F,B$2+ROW()-1)&amp;" - "&amp;INDEX(FP!C:C,B$2+ROW()-1),"")</f>
        <v>d - družstvo - boccia (BC4)</v>
      </c>
      <c r="B5" s="235"/>
      <c r="C5" s="240">
        <f>IF(ROW()&lt;=B$3,INDEX(FP!E:E,B$2+ROW()-1),"")</f>
        <v>0</v>
      </c>
      <c r="D5" s="234" t="str">
        <f>IF(ROW()&lt;=B$3,INDEX(FP!F:F,B$2+ROW()-1),"")</f>
        <v>d</v>
      </c>
      <c r="E5" s="234"/>
      <c r="F5" s="234" t="str">
        <f>IF(ROW()&lt;=B$3,INDEX(FP!G:G,B$2+ROW()-1),"")</f>
        <v>026 03</v>
      </c>
      <c r="G5" s="234"/>
      <c r="H5" s="235" t="str">
        <f>IF(ROW()&lt;=B$3,INDEX(FP!C:C,B$2+ROW()-1),"")</f>
        <v>družstvo - boccia (BC4)</v>
      </c>
      <c r="I5" s="236">
        <f t="shared" si="0"/>
        <v>869.64</v>
      </c>
      <c r="J5" s="236">
        <f t="shared" si="1"/>
        <v>0</v>
      </c>
      <c r="K5" s="110" t="str">
        <f t="shared" si="2"/>
        <v>d - družstvo - boccia (BC4)</v>
      </c>
      <c r="L5" s="101">
        <v>99</v>
      </c>
      <c r="M5" s="104" t="str">
        <f>$A4</f>
        <v>d - družstvo - boccia (BC1-2)</v>
      </c>
      <c r="N5" s="105">
        <v>99</v>
      </c>
      <c r="O5" s="88"/>
      <c r="P5" s="88"/>
      <c r="Q5" s="88"/>
      <c r="R5" s="88"/>
      <c r="S5" s="88"/>
      <c r="T5" s="88"/>
      <c r="U5" s="88"/>
      <c r="V5" s="88"/>
      <c r="W5" s="88"/>
      <c r="X5" s="88"/>
      <c r="Y5" s="88"/>
    </row>
    <row r="6" spans="1:25" s="6" customFormat="1" ht="12" hidden="1" thickBot="1" x14ac:dyDescent="0.2">
      <c r="A6" s="235" t="str">
        <f>IF(ROW()&lt;=B$3,INDEX(FP!F:F,B$2+ROW()-1)&amp;" - "&amp;INDEX(FP!C:C,B$2+ROW()-1),"")</f>
        <v>d - Ivan Dávid</v>
      </c>
      <c r="B6" s="235"/>
      <c r="C6" s="240">
        <f>IF(ROW()&lt;=B$3,INDEX(FP!E:E,B$2+ROW()-1),"")</f>
        <v>0</v>
      </c>
      <c r="D6" s="234" t="str">
        <f>IF(ROW()&lt;=B$3,INDEX(FP!F:F,B$2+ROW()-1),"")</f>
        <v>d</v>
      </c>
      <c r="E6" s="234"/>
      <c r="F6" s="234" t="str">
        <f>IF(ROW()&lt;=B$3,INDEX(FP!G:G,B$2+ROW()-1),"")</f>
        <v>026 03</v>
      </c>
      <c r="G6" s="234"/>
      <c r="H6" s="235" t="str">
        <f>IF(ROW()&lt;=B$3,INDEX(FP!C:C,B$2+ROW()-1),"")</f>
        <v>Ivan Dávid</v>
      </c>
      <c r="I6" s="236">
        <f t="shared" si="0"/>
        <v>929.78</v>
      </c>
      <c r="J6" s="236">
        <f t="shared" si="1"/>
        <v>0</v>
      </c>
      <c r="K6" s="110" t="str">
        <f t="shared" si="2"/>
        <v>d - Ivan Dávid</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d - Jankechová Eliška</v>
      </c>
      <c r="B7" s="235"/>
      <c r="C7" s="240">
        <f>IF(ROW()&lt;=B$3,INDEX(FP!E:E,B$2+ROW()-1),"")</f>
        <v>0</v>
      </c>
      <c r="D7" s="234" t="str">
        <f>IF(ROW()&lt;=B$3,INDEX(FP!F:F,B$2+ROW()-1),"")</f>
        <v>d</v>
      </c>
      <c r="E7" s="234"/>
      <c r="F7" s="234" t="str">
        <f>IF(ROW()&lt;=B$3,INDEX(FP!G:G,B$2+ROW()-1),"")</f>
        <v>026 03</v>
      </c>
      <c r="G7" s="234"/>
      <c r="H7" s="235" t="str">
        <f>IF(ROW()&lt;=B$3,INDEX(FP!C:C,B$2+ROW()-1),"")</f>
        <v>Jankechová Eliška</v>
      </c>
      <c r="I7" s="236">
        <f t="shared" si="0"/>
        <v>2640</v>
      </c>
      <c r="J7" s="236">
        <f t="shared" si="1"/>
        <v>0</v>
      </c>
      <c r="K7" s="110" t="str">
        <f t="shared" si="2"/>
        <v>d - Jankechová Eliška</v>
      </c>
      <c r="L7" s="101">
        <v>99</v>
      </c>
      <c r="M7" s="99" t="str">
        <f>$A6</f>
        <v>d - Ivan Dávid</v>
      </c>
      <c r="N7" s="100">
        <v>99</v>
      </c>
      <c r="S7" s="88"/>
      <c r="T7" s="88"/>
      <c r="U7" s="88"/>
      <c r="V7" s="88"/>
      <c r="W7" s="88"/>
      <c r="X7" s="88"/>
      <c r="Y7" s="88"/>
    </row>
    <row r="8" spans="1:25" s="6" customFormat="1" ht="12" hidden="1" thickBot="1" x14ac:dyDescent="0.2">
      <c r="A8" s="235" t="str">
        <f>IF(ROW()&lt;=B$3,INDEX(FP!F:F,B$2+ROW()-1)&amp;" - "&amp;INDEX(FP!C:C,B$2+ROW()-1),"")</f>
        <v>d - Kánová Alena</v>
      </c>
      <c r="B8" s="235"/>
      <c r="C8" s="240">
        <f>IF(ROW()&lt;=B$3,INDEX(FP!E:E,B$2+ROW()-1),"")</f>
        <v>0</v>
      </c>
      <c r="D8" s="234" t="str">
        <f>IF(ROW()&lt;=B$3,INDEX(FP!F:F,B$2+ROW()-1),"")</f>
        <v>d</v>
      </c>
      <c r="E8" s="234"/>
      <c r="F8" s="234" t="str">
        <f>IF(ROW()&lt;=B$3,INDEX(FP!G:G,B$2+ROW()-1),"")</f>
        <v>026 03</v>
      </c>
      <c r="G8" s="234"/>
      <c r="H8" s="235" t="str">
        <f>IF(ROW()&lt;=B$3,INDEX(FP!C:C,B$2+ROW()-1),"")</f>
        <v>Kánová Alena</v>
      </c>
      <c r="I8" s="236">
        <f t="shared" si="0"/>
        <v>0</v>
      </c>
      <c r="J8" s="236">
        <f t="shared" si="1"/>
        <v>0</v>
      </c>
      <c r="K8" s="110" t="str">
        <f t="shared" si="2"/>
        <v>d - Kánová Alena</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d - Král Tomáš</v>
      </c>
      <c r="B9" s="235"/>
      <c r="C9" s="240">
        <f>IF(ROW()&lt;=B$3,INDEX(FP!E:E,B$2+ROW()-1),"")</f>
        <v>0</v>
      </c>
      <c r="D9" s="234" t="str">
        <f>IF(ROW()&lt;=B$3,INDEX(FP!F:F,B$2+ROW()-1),"")</f>
        <v>d</v>
      </c>
      <c r="E9" s="234"/>
      <c r="F9" s="234" t="str">
        <f>IF(ROW()&lt;=B$3,INDEX(FP!G:G,B$2+ROW()-1),"")</f>
        <v>026 03</v>
      </c>
      <c r="G9" s="234"/>
      <c r="H9" s="235" t="str">
        <f>IF(ROW()&lt;=B$3,INDEX(FP!C:C,B$2+ROW()-1),"")</f>
        <v>Král Tomáš</v>
      </c>
      <c r="I9" s="236">
        <f t="shared" si="0"/>
        <v>3509.64</v>
      </c>
      <c r="J9" s="236">
        <f t="shared" si="1"/>
        <v>0</v>
      </c>
      <c r="K9" s="110" t="str">
        <f t="shared" si="2"/>
        <v>d - Král Tomáš</v>
      </c>
      <c r="L9" s="101">
        <v>99</v>
      </c>
      <c r="M9" s="108" t="str">
        <f>$A8</f>
        <v>d - Kánová Alena</v>
      </c>
      <c r="N9" s="109">
        <v>99</v>
      </c>
      <c r="O9" s="88"/>
      <c r="P9" s="88"/>
      <c r="Q9" s="88"/>
      <c r="R9" s="88"/>
      <c r="W9" s="88"/>
      <c r="X9" s="88"/>
      <c r="Y9" s="88"/>
    </row>
    <row r="10" spans="1:25" s="6" customFormat="1" ht="12" hidden="1" thickBot="1" x14ac:dyDescent="0.2">
      <c r="A10" s="235" t="str">
        <f>IF(ROW()&lt;=B$3,INDEX(FP!F:F,B$2+ROW()-1)&amp;" - "&amp;INDEX(FP!C:C,B$2+ROW()-1),"")</f>
        <v>d - Lovaš Peter</v>
      </c>
      <c r="B10" s="235"/>
      <c r="C10" s="240">
        <f>IF(ROW()&lt;=B$3,INDEX(FP!E:E,B$2+ROW()-1),"")</f>
        <v>0</v>
      </c>
      <c r="D10" s="234" t="str">
        <f>IF(ROW()&lt;=B$3,INDEX(FP!F:F,B$2+ROW()-1),"")</f>
        <v>d</v>
      </c>
      <c r="E10" s="234"/>
      <c r="F10" s="234" t="str">
        <f>IF(ROW()&lt;=B$3,INDEX(FP!G:G,B$2+ROW()-1),"")</f>
        <v>026 03</v>
      </c>
      <c r="G10" s="234"/>
      <c r="H10" s="235" t="str">
        <f>IF(ROW()&lt;=B$3,INDEX(FP!C:C,B$2+ROW()-1),"")</f>
        <v>Lovaš Peter</v>
      </c>
      <c r="I10" s="236">
        <f t="shared" si="0"/>
        <v>3430.4500000000003</v>
      </c>
      <c r="J10" s="236">
        <f t="shared" si="1"/>
        <v>0</v>
      </c>
      <c r="K10" s="110" t="str">
        <f t="shared" si="2"/>
        <v>d - Lovaš Peter</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d - Ludrovský Martin</v>
      </c>
      <c r="B11" s="235"/>
      <c r="C11" s="240">
        <f>IF(ROW()&lt;=B$3,INDEX(FP!E:E,B$2+ROW()-1),"")</f>
        <v>0</v>
      </c>
      <c r="D11" s="234" t="str">
        <f>IF(ROW()&lt;=B$3,INDEX(FP!F:F,B$2+ROW()-1),"")</f>
        <v>d</v>
      </c>
      <c r="E11" s="234"/>
      <c r="F11" s="234" t="str">
        <f>IF(ROW()&lt;=B$3,INDEX(FP!G:G,B$2+ROW()-1),"")</f>
        <v>026 03</v>
      </c>
      <c r="G11" s="234"/>
      <c r="H11" s="235" t="str">
        <f>IF(ROW()&lt;=B$3,INDEX(FP!C:C,B$2+ROW()-1),"")</f>
        <v>Ludrovský Martin</v>
      </c>
      <c r="I11" s="236">
        <f t="shared" si="0"/>
        <v>0</v>
      </c>
      <c r="J11" s="236">
        <f t="shared" si="1"/>
        <v>0</v>
      </c>
      <c r="K11" s="110" t="str">
        <f t="shared" si="2"/>
        <v>d - Ludrovský Martin</v>
      </c>
      <c r="L11" s="101">
        <v>99</v>
      </c>
      <c r="M11" s="99" t="str">
        <f>$A10</f>
        <v>d - Lovaš Peter</v>
      </c>
      <c r="N11" s="100">
        <v>99</v>
      </c>
      <c r="O11" s="88"/>
      <c r="P11" s="88"/>
      <c r="Q11" s="88"/>
      <c r="R11" s="88"/>
      <c r="S11" s="88"/>
      <c r="T11" s="88"/>
      <c r="Y11" s="88"/>
    </row>
    <row r="12" spans="1:25" s="6" customFormat="1" ht="12" hidden="1" thickBot="1" x14ac:dyDescent="0.2">
      <c r="A12" s="235" t="str">
        <f>IF(ROW()&lt;=B$3,INDEX(FP!F:F,B$2+ROW()-1)&amp;" - "&amp;INDEX(FP!C:C,B$2+ROW()-1),"")</f>
        <v>d - Masaryk Tomáš</v>
      </c>
      <c r="B12" s="235"/>
      <c r="C12" s="240">
        <f>IF(ROW()&lt;=B$3,INDEX(FP!E:E,B$2+ROW()-1),"")</f>
        <v>0</v>
      </c>
      <c r="D12" s="234" t="str">
        <f>IF(ROW()&lt;=B$3,INDEX(FP!F:F,B$2+ROW()-1),"")</f>
        <v>d</v>
      </c>
      <c r="E12" s="234"/>
      <c r="F12" s="234" t="str">
        <f>IF(ROW()&lt;=B$3,INDEX(FP!G:G,B$2+ROW()-1),"")</f>
        <v>026 03</v>
      </c>
      <c r="G12" s="234"/>
      <c r="H12" s="235" t="str">
        <f>IF(ROW()&lt;=B$3,INDEX(FP!C:C,B$2+ROW()-1),"")</f>
        <v>Masaryk Tomáš</v>
      </c>
      <c r="I12" s="236">
        <f t="shared" si="0"/>
        <v>95</v>
      </c>
      <c r="J12" s="236">
        <f t="shared" si="1"/>
        <v>0</v>
      </c>
      <c r="K12" s="110" t="str">
        <f t="shared" si="2"/>
        <v>d - Masaryk Tomáš</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d - Mezík Róbert</v>
      </c>
      <c r="B13" s="235"/>
      <c r="C13" s="240">
        <f>IF(ROW()&lt;=B$3,INDEX(FP!E:E,B$2+ROW()-1),"")</f>
        <v>0</v>
      </c>
      <c r="D13" s="234" t="str">
        <f>IF(ROW()&lt;=B$3,INDEX(FP!F:F,B$2+ROW()-1),"")</f>
        <v>d</v>
      </c>
      <c r="E13" s="234"/>
      <c r="F13" s="234" t="str">
        <f>IF(ROW()&lt;=B$3,INDEX(FP!G:G,B$2+ROW()-1),"")</f>
        <v>026 03</v>
      </c>
      <c r="G13" s="234"/>
      <c r="H13" s="235" t="str">
        <f>IF(ROW()&lt;=B$3,INDEX(FP!C:C,B$2+ROW()-1),"")</f>
        <v>Mezík Róbert</v>
      </c>
      <c r="I13" s="236">
        <f t="shared" si="0"/>
        <v>5659.46</v>
      </c>
      <c r="J13" s="236">
        <f t="shared" si="1"/>
        <v>0</v>
      </c>
      <c r="K13" s="110" t="str">
        <f t="shared" si="2"/>
        <v>d - Mezík Róbert</v>
      </c>
      <c r="L13" s="101">
        <v>99</v>
      </c>
      <c r="M13" s="104" t="str">
        <f>$A12</f>
        <v>d - Masaryk Tomáš</v>
      </c>
      <c r="N13" s="105">
        <v>99</v>
      </c>
      <c r="O13" s="88"/>
      <c r="P13" s="88"/>
      <c r="U13" s="88"/>
      <c r="V13" s="88"/>
      <c r="W13" s="88"/>
      <c r="X13" s="88"/>
      <c r="Y13" s="88"/>
    </row>
    <row r="14" spans="1:25" s="6" customFormat="1" ht="12" hidden="1" thickBot="1" x14ac:dyDescent="0.2">
      <c r="A14" s="235" t="str">
        <f>IF(ROW()&lt;=B$3,INDEX(FP!F:F,B$2+ROW()-1)&amp;" - "&amp;INDEX(FP!C:C,B$2+ROW()-1),"")</f>
        <v>d - Mihálik Peter</v>
      </c>
      <c r="B14" s="235"/>
      <c r="C14" s="240">
        <f>IF(ROW()&lt;=B$3,INDEX(FP!E:E,B$2+ROW()-1),"")</f>
        <v>0</v>
      </c>
      <c r="D14" s="234" t="str">
        <f>IF(ROW()&lt;=B$3,INDEX(FP!F:F,B$2+ROW()-1),"")</f>
        <v>d</v>
      </c>
      <c r="E14" s="234"/>
      <c r="F14" s="234" t="str">
        <f>IF(ROW()&lt;=B$3,INDEX(FP!G:G,B$2+ROW()-1),"")</f>
        <v>026 03</v>
      </c>
      <c r="G14" s="234"/>
      <c r="H14" s="235" t="str">
        <f>IF(ROW()&lt;=B$3,INDEX(FP!C:C,B$2+ROW()-1),"")</f>
        <v>Mihálik Peter</v>
      </c>
      <c r="I14" s="236">
        <f t="shared" si="0"/>
        <v>0</v>
      </c>
      <c r="J14" s="236">
        <f t="shared" si="1"/>
        <v>0</v>
      </c>
      <c r="K14" s="110" t="str">
        <f t="shared" si="2"/>
        <v>d - Mihálik Peter</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d - Pavlík Marcel</v>
      </c>
      <c r="B15" s="235"/>
      <c r="C15" s="240">
        <f>IF(ROW()&lt;=B$3,INDEX(FP!E:E,B$2+ROW()-1),"")</f>
        <v>0</v>
      </c>
      <c r="D15" s="234" t="str">
        <f>IF(ROW()&lt;=B$3,INDEX(FP!F:F,B$2+ROW()-1),"")</f>
        <v>d</v>
      </c>
      <c r="E15" s="234"/>
      <c r="F15" s="234" t="str">
        <f>IF(ROW()&lt;=B$3,INDEX(FP!G:G,B$2+ROW()-1),"")</f>
        <v>026 03</v>
      </c>
      <c r="G15" s="234"/>
      <c r="H15" s="235" t="str">
        <f>IF(ROW()&lt;=B$3,INDEX(FP!C:C,B$2+ROW()-1),"")</f>
        <v>Pavlík Marcel</v>
      </c>
      <c r="I15" s="236">
        <f t="shared" si="0"/>
        <v>929.78</v>
      </c>
      <c r="J15" s="236">
        <f t="shared" si="1"/>
        <v>0</v>
      </c>
      <c r="K15" s="110" t="str">
        <f t="shared" si="2"/>
        <v>d - Pavlík Marcel</v>
      </c>
      <c r="L15" s="101">
        <v>99</v>
      </c>
      <c r="M15" s="99" t="str">
        <f>$A14</f>
        <v>d - Mihálik Peter</v>
      </c>
      <c r="N15" s="100">
        <v>99</v>
      </c>
      <c r="Q15" s="88"/>
      <c r="R15" s="88"/>
      <c r="S15" s="88"/>
      <c r="T15" s="88"/>
      <c r="U15" s="88"/>
      <c r="V15" s="88"/>
      <c r="W15" s="88"/>
      <c r="X15" s="88"/>
      <c r="Y15" s="88"/>
    </row>
    <row r="16" spans="1:25" s="6" customFormat="1" ht="12" hidden="1" thickBot="1" x14ac:dyDescent="0.2">
      <c r="A16" s="235" t="str">
        <f>IF(ROW()&lt;=B$3,INDEX(FP!F:F,B$2+ROW()-1)&amp;" - "&amp;INDEX(FP!C:C,B$2+ROW()-1),"")</f>
        <v>d - Riapoš Ján</v>
      </c>
      <c r="B16" s="235"/>
      <c r="C16" s="240">
        <f>IF(ROW()&lt;=B$3,INDEX(FP!E:E,B$2+ROW()-1),"")</f>
        <v>0</v>
      </c>
      <c r="D16" s="234" t="str">
        <f>IF(ROW()&lt;=B$3,INDEX(FP!F:F,B$2+ROW()-1),"")</f>
        <v>d</v>
      </c>
      <c r="E16" s="234"/>
      <c r="F16" s="234" t="str">
        <f>IF(ROW()&lt;=B$3,INDEX(FP!G:G,B$2+ROW()-1),"")</f>
        <v>026 03</v>
      </c>
      <c r="G16" s="234"/>
      <c r="H16" s="235" t="str">
        <f>IF(ROW()&lt;=B$3,INDEX(FP!C:C,B$2+ROW()-1),"")</f>
        <v>Riapoš Ján</v>
      </c>
      <c r="I16" s="236">
        <f t="shared" si="0"/>
        <v>3895.6</v>
      </c>
      <c r="J16" s="236">
        <f t="shared" si="1"/>
        <v>0</v>
      </c>
      <c r="K16" s="110" t="str">
        <f t="shared" si="2"/>
        <v>d - Riapoš Ján</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d - Strehársky Martin</v>
      </c>
      <c r="B17" s="235"/>
      <c r="C17" s="240">
        <f>IF(ROW()&lt;=B$3,INDEX(FP!E:E,B$2+ROW()-1),"")</f>
        <v>0</v>
      </c>
      <c r="D17" s="234" t="str">
        <f>IF(ROW()&lt;=B$3,INDEX(FP!F:F,B$2+ROW()-1),"")</f>
        <v>d</v>
      </c>
      <c r="E17" s="234"/>
      <c r="F17" s="234" t="str">
        <f>IF(ROW()&lt;=B$3,INDEX(FP!G:G,B$2+ROW()-1),"")</f>
        <v>026 03</v>
      </c>
      <c r="G17" s="234"/>
      <c r="H17" s="235" t="str">
        <f>IF(ROW()&lt;=B$3,INDEX(FP!C:C,B$2+ROW()-1),"")</f>
        <v>Strehársky Martin</v>
      </c>
      <c r="I17" s="236">
        <f t="shared" si="0"/>
        <v>3509.64</v>
      </c>
      <c r="J17" s="236">
        <f t="shared" si="1"/>
        <v>0</v>
      </c>
      <c r="K17" s="110" t="str">
        <f t="shared" si="2"/>
        <v>d - Strehársky Martin</v>
      </c>
      <c r="L17" s="101">
        <v>99</v>
      </c>
      <c r="M17" s="104" t="str">
        <f>$A16</f>
        <v>d - Riapoš Ján</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d - Trávníček Boris</v>
      </c>
      <c r="B18" s="235"/>
      <c r="C18" s="240">
        <f>IF(ROW()&lt;=B$3,INDEX(FP!E:E,B$2+ROW()-1),"")</f>
        <v>0</v>
      </c>
      <c r="D18" s="234" t="str">
        <f>IF(ROW()&lt;=B$3,INDEX(FP!F:F,B$2+ROW()-1),"")</f>
        <v>d</v>
      </c>
      <c r="E18" s="234"/>
      <c r="F18" s="234" t="str">
        <f>IF(ROW()&lt;=B$3,INDEX(FP!G:G,B$2+ROW()-1),"")</f>
        <v>026 03</v>
      </c>
      <c r="G18" s="234"/>
      <c r="H18" s="235" t="str">
        <f>IF(ROW()&lt;=B$3,INDEX(FP!C:C,B$2+ROW()-1),"")</f>
        <v>Trávníček Boris</v>
      </c>
      <c r="I18" s="236">
        <f t="shared" si="0"/>
        <v>3104.05</v>
      </c>
      <c r="J18" s="236">
        <f t="shared" si="1"/>
        <v>0</v>
      </c>
      <c r="K18" s="110" t="str">
        <f t="shared" si="2"/>
        <v>d - Trávníček Boris</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d - Vladovičová Lucia</v>
      </c>
      <c r="B19" s="235"/>
      <c r="C19" s="240">
        <f>IF(ROW()&lt;=B$3,INDEX(FP!E:E,B$2+ROW()-1),"")</f>
        <v>0</v>
      </c>
      <c r="D19" s="234" t="str">
        <f>IF(ROW()&lt;=B$3,INDEX(FP!F:F,B$2+ROW()-1),"")</f>
        <v>d</v>
      </c>
      <c r="E19" s="234"/>
      <c r="F19" s="234" t="str">
        <f>IF(ROW()&lt;=B$3,INDEX(FP!G:G,B$2+ROW()-1),"")</f>
        <v>026 03</v>
      </c>
      <c r="G19" s="234"/>
      <c r="H19" s="235" t="str">
        <f>IF(ROW()&lt;=B$3,INDEX(FP!C:C,B$2+ROW()-1),"")</f>
        <v>Vladovičová Lucia</v>
      </c>
      <c r="I19" s="236">
        <f t="shared" si="0"/>
        <v>0</v>
      </c>
      <c r="J19" s="236">
        <f t="shared" si="1"/>
        <v>0</v>
      </c>
      <c r="K19" s="110" t="str">
        <f t="shared" si="2"/>
        <v>d - Vladovičová Lucia</v>
      </c>
      <c r="L19" s="101">
        <v>99</v>
      </c>
      <c r="M19" s="106" t="str">
        <f>$A18</f>
        <v>d - Trávníček Boris</v>
      </c>
      <c r="N19" s="107">
        <v>99</v>
      </c>
      <c r="S19" s="88"/>
      <c r="T19" s="88"/>
      <c r="U19" s="88"/>
      <c r="V19" s="88"/>
      <c r="W19" s="88"/>
      <c r="X19" s="88"/>
      <c r="Y19" s="88"/>
    </row>
    <row r="20" spans="1:25" s="6" customFormat="1" ht="12" hidden="1" thickBot="1" x14ac:dyDescent="0.2">
      <c r="A20" s="235" t="str">
        <f>IF(ROW()&lt;=B$3,INDEX(FP!F:F,B$2+ROW()-1)&amp;" - "&amp;INDEX(FP!C:C,B$2+ROW()-1),"")</f>
        <v>d - Vozárová Kristína</v>
      </c>
      <c r="B20" s="235"/>
      <c r="C20" s="240">
        <f>IF(ROW()&lt;=B$3,INDEX(FP!E:E,B$2+ROW()-1),"")</f>
        <v>0</v>
      </c>
      <c r="D20" s="234" t="str">
        <f>IF(ROW()&lt;=B$3,INDEX(FP!F:F,B$2+ROW()-1),"")</f>
        <v>d</v>
      </c>
      <c r="E20" s="234"/>
      <c r="F20" s="234" t="str">
        <f>IF(ROW()&lt;=B$3,INDEX(FP!G:G,B$2+ROW()-1),"")</f>
        <v>026 03</v>
      </c>
      <c r="G20" s="234"/>
      <c r="H20" s="235" t="str">
        <f>IF(ROW()&lt;=B$3,INDEX(FP!C:C,B$2+ROW()-1),"")</f>
        <v>Vozárová Kristína</v>
      </c>
      <c r="I20" s="236">
        <f t="shared" si="0"/>
        <v>0</v>
      </c>
      <c r="J20" s="236">
        <f t="shared" si="1"/>
        <v>0</v>
      </c>
      <c r="K20" s="110" t="str">
        <f t="shared" si="2"/>
        <v>d - Vozárová Kristína</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d - Vozárová Kristína</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IF(ROW()&lt;=B$3,SUMIF(A$107:A$10034,A33,I$107:I$10034),"")</f>
        <v/>
      </c>
      <c r="J33" s="236" t="str">
        <f t="shared" ref="J33:J64" si="4">IF(ROW()&lt;=B$3,SUMIFS(I$103:I$50034,A$103:A$50034,K33,J$103:J$50034,L33),"")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IF(ROW()&lt;=B$3,SUMIF(A$107:A$10034,A65,I$107:I$10034),"")</f>
        <v/>
      </c>
      <c r="J65" s="236" t="str">
        <f t="shared" ref="J65:J94" si="6">IF(ROW()&lt;=B$3,SUMIFS(I$103:I$50034,A$103:A$50034,K65,J$103:J$50034,L65),"")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59" t="s">
        <v>365</v>
      </c>
      <c r="B100" s="359"/>
      <c r="C100" s="359"/>
      <c r="D100" s="359"/>
      <c r="E100" s="359"/>
      <c r="F100" s="359"/>
      <c r="G100" s="359"/>
      <c r="H100" s="359"/>
      <c r="I100" s="361" t="s">
        <v>440</v>
      </c>
      <c r="J100" s="361"/>
      <c r="K100" s="89"/>
    </row>
    <row r="101" spans="1:25" ht="16" x14ac:dyDescent="0.2">
      <c r="A101" s="359"/>
      <c r="B101" s="359"/>
      <c r="C101" s="359"/>
      <c r="D101" s="359"/>
      <c r="E101" s="359"/>
      <c r="F101" s="359"/>
      <c r="G101" s="359"/>
      <c r="H101" s="359"/>
      <c r="I101" s="360">
        <v>45740</v>
      </c>
      <c r="J101" s="360"/>
    </row>
    <row r="102" spans="1:25" ht="14" x14ac:dyDescent="0.15">
      <c r="A102" s="249" t="s">
        <v>441</v>
      </c>
      <c r="B102" s="250">
        <v>80</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4" x14ac:dyDescent="0.15">
      <c r="A107" s="14" t="s">
        <v>1873</v>
      </c>
      <c r="B107" s="14" t="s">
        <v>1753</v>
      </c>
      <c r="C107" s="14" t="s">
        <v>1754</v>
      </c>
      <c r="D107" s="16" t="s">
        <v>1755</v>
      </c>
      <c r="E107" s="16"/>
      <c r="F107" s="14" t="s">
        <v>1756</v>
      </c>
      <c r="G107" s="14" t="s">
        <v>1757</v>
      </c>
      <c r="H107" s="14" t="s">
        <v>1758</v>
      </c>
      <c r="I107" s="15">
        <v>71.03</v>
      </c>
      <c r="J107" s="77"/>
      <c r="K107" s="92"/>
    </row>
    <row r="108" spans="1:25" ht="24" x14ac:dyDescent="0.15">
      <c r="A108" s="14" t="s">
        <v>1873</v>
      </c>
      <c r="B108" s="14" t="s">
        <v>1759</v>
      </c>
      <c r="C108" s="14" t="s">
        <v>1760</v>
      </c>
      <c r="D108" s="16" t="s">
        <v>1761</v>
      </c>
      <c r="E108" s="16"/>
      <c r="F108" s="14" t="s">
        <v>1762</v>
      </c>
      <c r="G108" s="14" t="s">
        <v>1763</v>
      </c>
      <c r="H108" s="14" t="s">
        <v>1764</v>
      </c>
      <c r="I108" s="15">
        <v>0</v>
      </c>
      <c r="J108" s="77"/>
      <c r="K108" s="92"/>
    </row>
    <row r="109" spans="1:25" ht="13" x14ac:dyDescent="0.15">
      <c r="A109" s="14" t="s">
        <v>1873</v>
      </c>
      <c r="B109" s="14" t="s">
        <v>1759</v>
      </c>
      <c r="C109" s="14" t="s">
        <v>1760</v>
      </c>
      <c r="D109" s="16" t="s">
        <v>1761</v>
      </c>
      <c r="E109" s="16"/>
      <c r="F109" s="14" t="s">
        <v>1765</v>
      </c>
      <c r="G109" s="14" t="s">
        <v>1763</v>
      </c>
      <c r="H109" s="14" t="s">
        <v>1764</v>
      </c>
      <c r="I109" s="15">
        <v>4.8</v>
      </c>
      <c r="J109" s="77"/>
      <c r="K109" s="92"/>
    </row>
    <row r="110" spans="1:25" ht="24" x14ac:dyDescent="0.15">
      <c r="A110" s="14" t="s">
        <v>1873</v>
      </c>
      <c r="B110" s="14" t="s">
        <v>1766</v>
      </c>
      <c r="C110" s="14" t="s">
        <v>1767</v>
      </c>
      <c r="D110" s="16" t="s">
        <v>1768</v>
      </c>
      <c r="E110" s="16"/>
      <c r="F110" s="14" t="s">
        <v>1769</v>
      </c>
      <c r="G110" s="14" t="s">
        <v>1770</v>
      </c>
      <c r="H110" s="14" t="s">
        <v>1771</v>
      </c>
      <c r="I110" s="15">
        <v>0</v>
      </c>
      <c r="J110" s="77"/>
      <c r="K110" s="92"/>
    </row>
    <row r="111" spans="1:25" ht="24" x14ac:dyDescent="0.15">
      <c r="A111" s="14" t="s">
        <v>1873</v>
      </c>
      <c r="B111" s="14" t="s">
        <v>1766</v>
      </c>
      <c r="C111" s="14" t="s">
        <v>1767</v>
      </c>
      <c r="D111" s="16" t="s">
        <v>1768</v>
      </c>
      <c r="E111" s="16"/>
      <c r="F111" s="14" t="s">
        <v>1769</v>
      </c>
      <c r="G111" s="14" t="s">
        <v>1770</v>
      </c>
      <c r="H111" s="14" t="s">
        <v>1771</v>
      </c>
      <c r="I111" s="15">
        <v>1291.8800000000001</v>
      </c>
      <c r="J111" s="77"/>
      <c r="K111" s="92"/>
    </row>
    <row r="112" spans="1:25" ht="13" x14ac:dyDescent="0.15">
      <c r="A112" s="14" t="s">
        <v>1873</v>
      </c>
      <c r="B112" s="14" t="s">
        <v>1772</v>
      </c>
      <c r="C112" s="14" t="s">
        <v>1773</v>
      </c>
      <c r="D112" s="16" t="s">
        <v>1768</v>
      </c>
      <c r="E112" s="16"/>
      <c r="F112" s="14" t="s">
        <v>1774</v>
      </c>
      <c r="G112" s="14" t="s">
        <v>1775</v>
      </c>
      <c r="H112" s="14" t="s">
        <v>1776</v>
      </c>
      <c r="I112" s="15">
        <v>0</v>
      </c>
      <c r="J112" s="77"/>
      <c r="K112" s="92"/>
    </row>
    <row r="113" spans="1:11" ht="13" x14ac:dyDescent="0.15">
      <c r="A113" s="14" t="s">
        <v>1873</v>
      </c>
      <c r="B113" s="14" t="s">
        <v>1772</v>
      </c>
      <c r="C113" s="14" t="s">
        <v>1773</v>
      </c>
      <c r="D113" s="16" t="s">
        <v>1768</v>
      </c>
      <c r="E113" s="16"/>
      <c r="F113" s="14" t="s">
        <v>1774</v>
      </c>
      <c r="G113" s="14" t="s">
        <v>1775</v>
      </c>
      <c r="H113" s="14" t="s">
        <v>1776</v>
      </c>
      <c r="I113" s="15">
        <v>686.34</v>
      </c>
      <c r="J113" s="77"/>
      <c r="K113" s="92"/>
    </row>
    <row r="114" spans="1:11" ht="13" x14ac:dyDescent="0.15">
      <c r="A114" s="14" t="s">
        <v>1873</v>
      </c>
      <c r="B114" s="14" t="s">
        <v>1777</v>
      </c>
      <c r="C114" s="14" t="s">
        <v>1778</v>
      </c>
      <c r="D114" s="16" t="s">
        <v>1768</v>
      </c>
      <c r="E114" s="16"/>
      <c r="F114" s="14" t="s">
        <v>1779</v>
      </c>
      <c r="G114" s="14" t="s">
        <v>1780</v>
      </c>
      <c r="H114" s="14" t="s">
        <v>1781</v>
      </c>
      <c r="I114" s="15">
        <v>0</v>
      </c>
      <c r="J114" s="77"/>
      <c r="K114" s="92"/>
    </row>
    <row r="115" spans="1:11" ht="13" x14ac:dyDescent="0.15">
      <c r="A115" s="14" t="s">
        <v>1873</v>
      </c>
      <c r="B115" s="14" t="s">
        <v>1777</v>
      </c>
      <c r="C115" s="14" t="s">
        <v>1778</v>
      </c>
      <c r="D115" s="16" t="s">
        <v>1768</v>
      </c>
      <c r="E115" s="16"/>
      <c r="F115" s="14" t="s">
        <v>1779</v>
      </c>
      <c r="G115" s="14" t="s">
        <v>1780</v>
      </c>
      <c r="H115" s="14" t="s">
        <v>1781</v>
      </c>
      <c r="I115" s="15">
        <v>168</v>
      </c>
      <c r="J115" s="77"/>
      <c r="K115" s="92"/>
    </row>
    <row r="116" spans="1:11" ht="13" x14ac:dyDescent="0.15">
      <c r="A116" s="14" t="s">
        <v>1873</v>
      </c>
      <c r="B116" s="14" t="s">
        <v>1782</v>
      </c>
      <c r="C116" s="14" t="s">
        <v>1783</v>
      </c>
      <c r="D116" s="16" t="s">
        <v>1768</v>
      </c>
      <c r="E116" s="16"/>
      <c r="F116" s="14" t="s">
        <v>1784</v>
      </c>
      <c r="G116" s="14" t="s">
        <v>1785</v>
      </c>
      <c r="H116" s="14" t="s">
        <v>1786</v>
      </c>
      <c r="I116" s="15">
        <v>0</v>
      </c>
      <c r="J116" s="77"/>
      <c r="K116" s="92"/>
    </row>
    <row r="117" spans="1:11" ht="13" x14ac:dyDescent="0.15">
      <c r="A117" s="14" t="s">
        <v>1873</v>
      </c>
      <c r="B117" s="14" t="s">
        <v>1782</v>
      </c>
      <c r="C117" s="14" t="s">
        <v>1783</v>
      </c>
      <c r="D117" s="16" t="s">
        <v>1768</v>
      </c>
      <c r="E117" s="16"/>
      <c r="F117" s="14" t="s">
        <v>1784</v>
      </c>
      <c r="G117" s="14" t="s">
        <v>1785</v>
      </c>
      <c r="H117" s="14" t="s">
        <v>1786</v>
      </c>
      <c r="I117" s="15">
        <v>799</v>
      </c>
      <c r="J117" s="77"/>
      <c r="K117" s="92"/>
    </row>
    <row r="118" spans="1:11" ht="24" x14ac:dyDescent="0.15">
      <c r="A118" s="14" t="s">
        <v>1873</v>
      </c>
      <c r="B118" s="14" t="s">
        <v>1787</v>
      </c>
      <c r="C118" s="14" t="s">
        <v>1788</v>
      </c>
      <c r="D118" s="16" t="s">
        <v>1768</v>
      </c>
      <c r="E118" s="16"/>
      <c r="F118" s="14" t="s">
        <v>1789</v>
      </c>
      <c r="G118" s="14" t="s">
        <v>1790</v>
      </c>
      <c r="H118" s="14" t="s">
        <v>1791</v>
      </c>
      <c r="I118" s="15">
        <v>0</v>
      </c>
      <c r="J118" s="77"/>
      <c r="K118" s="92"/>
    </row>
    <row r="119" spans="1:11" ht="24" x14ac:dyDescent="0.15">
      <c r="A119" s="14" t="s">
        <v>1873</v>
      </c>
      <c r="B119" s="14" t="s">
        <v>1787</v>
      </c>
      <c r="C119" s="14" t="s">
        <v>1788</v>
      </c>
      <c r="D119" s="16" t="s">
        <v>1768</v>
      </c>
      <c r="E119" s="16"/>
      <c r="F119" s="14" t="s">
        <v>1792</v>
      </c>
      <c r="G119" s="14" t="s">
        <v>1790</v>
      </c>
      <c r="H119" s="14" t="s">
        <v>1791</v>
      </c>
      <c r="I119" s="15">
        <v>153.75</v>
      </c>
      <c r="J119" s="77"/>
      <c r="K119" s="92"/>
    </row>
    <row r="120" spans="1:11" ht="13" x14ac:dyDescent="0.15">
      <c r="A120" s="14" t="s">
        <v>1873</v>
      </c>
      <c r="B120" s="14" t="s">
        <v>1793</v>
      </c>
      <c r="C120" s="14" t="s">
        <v>1794</v>
      </c>
      <c r="D120" s="16" t="s">
        <v>1768</v>
      </c>
      <c r="E120" s="16"/>
      <c r="F120" s="14" t="s">
        <v>1795</v>
      </c>
      <c r="G120" s="14" t="s">
        <v>1796</v>
      </c>
      <c r="H120" s="14" t="s">
        <v>1797</v>
      </c>
      <c r="I120" s="15">
        <v>0</v>
      </c>
      <c r="J120" s="77"/>
      <c r="K120" s="92"/>
    </row>
    <row r="121" spans="1:11" ht="13" x14ac:dyDescent="0.15">
      <c r="A121" s="14" t="s">
        <v>1873</v>
      </c>
      <c r="B121" s="14" t="s">
        <v>1793</v>
      </c>
      <c r="C121" s="14" t="s">
        <v>1794</v>
      </c>
      <c r="D121" s="16" t="s">
        <v>1768</v>
      </c>
      <c r="E121" s="16"/>
      <c r="F121" s="14" t="s">
        <v>1795</v>
      </c>
      <c r="G121" s="14" t="s">
        <v>1796</v>
      </c>
      <c r="H121" s="14" t="s">
        <v>1797</v>
      </c>
      <c r="I121" s="15">
        <v>773.84</v>
      </c>
      <c r="J121" s="77"/>
      <c r="K121" s="92"/>
    </row>
    <row r="122" spans="1:11" ht="13" x14ac:dyDescent="0.15">
      <c r="A122" s="14" t="s">
        <v>1873</v>
      </c>
      <c r="B122" s="14" t="s">
        <v>1798</v>
      </c>
      <c r="C122" s="14" t="s">
        <v>1799</v>
      </c>
      <c r="D122" s="16" t="s">
        <v>1768</v>
      </c>
      <c r="E122" s="16"/>
      <c r="F122" s="14" t="s">
        <v>1800</v>
      </c>
      <c r="G122" s="14" t="s">
        <v>1801</v>
      </c>
      <c r="H122" s="14" t="s">
        <v>1802</v>
      </c>
      <c r="I122" s="15">
        <v>0</v>
      </c>
      <c r="J122" s="77"/>
      <c r="K122" s="92"/>
    </row>
    <row r="123" spans="1:11" ht="13" x14ac:dyDescent="0.15">
      <c r="A123" s="14" t="s">
        <v>1873</v>
      </c>
      <c r="B123" s="14" t="s">
        <v>1798</v>
      </c>
      <c r="C123" s="14" t="s">
        <v>1799</v>
      </c>
      <c r="D123" s="16" t="s">
        <v>1768</v>
      </c>
      <c r="E123" s="16"/>
      <c r="F123" s="14" t="s">
        <v>1800</v>
      </c>
      <c r="G123" s="14" t="s">
        <v>1801</v>
      </c>
      <c r="H123" s="14" t="s">
        <v>1802</v>
      </c>
      <c r="I123" s="15">
        <v>984</v>
      </c>
      <c r="J123" s="77"/>
      <c r="K123" s="92"/>
    </row>
    <row r="124" spans="1:11" ht="24" x14ac:dyDescent="0.15">
      <c r="A124" s="14" t="s">
        <v>1873</v>
      </c>
      <c r="B124" s="14" t="s">
        <v>1803</v>
      </c>
      <c r="C124" s="14" t="s">
        <v>1804</v>
      </c>
      <c r="D124" s="16" t="s">
        <v>1805</v>
      </c>
      <c r="E124" s="16"/>
      <c r="F124" s="14" t="s">
        <v>1806</v>
      </c>
      <c r="G124" s="14" t="s">
        <v>1807</v>
      </c>
      <c r="H124" s="14" t="s">
        <v>1808</v>
      </c>
      <c r="I124" s="15">
        <v>0</v>
      </c>
      <c r="J124" s="77"/>
      <c r="K124" s="92"/>
    </row>
    <row r="125" spans="1:11" ht="24" x14ac:dyDescent="0.15">
      <c r="A125" s="14" t="s">
        <v>1873</v>
      </c>
      <c r="B125" s="14" t="s">
        <v>1803</v>
      </c>
      <c r="C125" s="14" t="s">
        <v>1804</v>
      </c>
      <c r="D125" s="16" t="s">
        <v>1805</v>
      </c>
      <c r="E125" s="16"/>
      <c r="F125" s="14" t="s">
        <v>1806</v>
      </c>
      <c r="G125" s="14" t="s">
        <v>1807</v>
      </c>
      <c r="H125" s="14" t="s">
        <v>1808</v>
      </c>
      <c r="I125" s="15">
        <v>31.61</v>
      </c>
      <c r="J125" s="77"/>
      <c r="K125" s="92"/>
    </row>
    <row r="126" spans="1:11" ht="24" x14ac:dyDescent="0.15">
      <c r="A126" s="14" t="s">
        <v>1873</v>
      </c>
      <c r="B126" s="14" t="s">
        <v>1809</v>
      </c>
      <c r="C126" s="14" t="s">
        <v>1810</v>
      </c>
      <c r="D126" s="16" t="s">
        <v>1768</v>
      </c>
      <c r="E126" s="16"/>
      <c r="F126" s="14" t="s">
        <v>1811</v>
      </c>
      <c r="G126" s="14" t="s">
        <v>1812</v>
      </c>
      <c r="H126" s="14" t="s">
        <v>1813</v>
      </c>
      <c r="I126" s="15">
        <v>0</v>
      </c>
      <c r="J126" s="77"/>
      <c r="K126" s="92"/>
    </row>
    <row r="127" spans="1:11" ht="24" x14ac:dyDescent="0.15">
      <c r="A127" s="14" t="s">
        <v>1873</v>
      </c>
      <c r="B127" s="14" t="s">
        <v>1809</v>
      </c>
      <c r="C127" s="14" t="s">
        <v>1810</v>
      </c>
      <c r="D127" s="16" t="s">
        <v>1768</v>
      </c>
      <c r="E127" s="16"/>
      <c r="F127" s="14" t="s">
        <v>1811</v>
      </c>
      <c r="G127" s="14" t="s">
        <v>1812</v>
      </c>
      <c r="H127" s="14" t="s">
        <v>1813</v>
      </c>
      <c r="I127" s="15">
        <v>880</v>
      </c>
      <c r="J127" s="77"/>
      <c r="K127" s="92"/>
    </row>
    <row r="128" spans="1:11" ht="24" x14ac:dyDescent="0.15">
      <c r="A128" s="14" t="s">
        <v>1874</v>
      </c>
      <c r="B128" s="14" t="s">
        <v>1809</v>
      </c>
      <c r="C128" s="14" t="s">
        <v>1810</v>
      </c>
      <c r="D128" s="16" t="s">
        <v>1768</v>
      </c>
      <c r="E128" s="16"/>
      <c r="F128" s="14" t="s">
        <v>1811</v>
      </c>
      <c r="G128" s="14" t="s">
        <v>1812</v>
      </c>
      <c r="H128" s="14" t="s">
        <v>1813</v>
      </c>
      <c r="I128" s="15">
        <v>880</v>
      </c>
      <c r="J128" s="77"/>
      <c r="K128" s="92"/>
    </row>
    <row r="129" spans="1:11" ht="13" x14ac:dyDescent="0.15">
      <c r="A129" s="14" t="s">
        <v>1873</v>
      </c>
      <c r="B129" s="14" t="s">
        <v>1814</v>
      </c>
      <c r="C129" s="14" t="s">
        <v>1815</v>
      </c>
      <c r="D129" s="16" t="s">
        <v>1768</v>
      </c>
      <c r="E129" s="16"/>
      <c r="F129" s="14" t="s">
        <v>1816</v>
      </c>
      <c r="G129" s="14" t="s">
        <v>1817</v>
      </c>
      <c r="H129" s="14" t="s">
        <v>1818</v>
      </c>
      <c r="I129" s="15">
        <v>0</v>
      </c>
      <c r="J129" s="77"/>
      <c r="K129" s="92"/>
    </row>
    <row r="130" spans="1:11" ht="13" x14ac:dyDescent="0.15">
      <c r="A130" s="14" t="s">
        <v>1873</v>
      </c>
      <c r="B130" s="14" t="s">
        <v>1814</v>
      </c>
      <c r="C130" s="14" t="s">
        <v>1815</v>
      </c>
      <c r="D130" s="16" t="s">
        <v>1768</v>
      </c>
      <c r="E130" s="16"/>
      <c r="F130" s="14" t="s">
        <v>1816</v>
      </c>
      <c r="G130" s="14" t="s">
        <v>1817</v>
      </c>
      <c r="H130" s="14" t="s">
        <v>1818</v>
      </c>
      <c r="I130" s="15">
        <v>752.56</v>
      </c>
      <c r="J130" s="77"/>
      <c r="K130" s="92"/>
    </row>
    <row r="131" spans="1:11" ht="13" x14ac:dyDescent="0.15">
      <c r="A131" s="14" t="s">
        <v>1873</v>
      </c>
      <c r="B131" s="14" t="s">
        <v>1819</v>
      </c>
      <c r="C131" s="14" t="s">
        <v>1820</v>
      </c>
      <c r="D131" s="16" t="s">
        <v>1768</v>
      </c>
      <c r="E131" s="16"/>
      <c r="F131" s="14" t="s">
        <v>1821</v>
      </c>
      <c r="G131" s="14"/>
      <c r="H131" s="14" t="s">
        <v>1822</v>
      </c>
      <c r="I131" s="15">
        <v>0</v>
      </c>
      <c r="J131" s="77"/>
      <c r="K131" s="92"/>
    </row>
    <row r="132" spans="1:11" ht="13" x14ac:dyDescent="0.15">
      <c r="A132" s="14" t="s">
        <v>1873</v>
      </c>
      <c r="B132" s="14" t="s">
        <v>1819</v>
      </c>
      <c r="C132" s="14" t="s">
        <v>1820</v>
      </c>
      <c r="D132" s="16" t="s">
        <v>1768</v>
      </c>
      <c r="E132" s="16"/>
      <c r="F132" s="14" t="s">
        <v>1821</v>
      </c>
      <c r="G132" s="14"/>
      <c r="H132" s="14" t="s">
        <v>1822</v>
      </c>
      <c r="I132" s="15">
        <v>1820</v>
      </c>
      <c r="J132" s="77"/>
      <c r="K132" s="92"/>
    </row>
    <row r="133" spans="1:11" ht="13" x14ac:dyDescent="0.15">
      <c r="A133" s="14" t="s">
        <v>1873</v>
      </c>
      <c r="B133" s="14" t="s">
        <v>1823</v>
      </c>
      <c r="C133" s="14" t="s">
        <v>1824</v>
      </c>
      <c r="D133" s="16" t="s">
        <v>1768</v>
      </c>
      <c r="E133" s="16"/>
      <c r="F133" s="14" t="s">
        <v>1825</v>
      </c>
      <c r="G133" s="14"/>
      <c r="H133" s="14" t="s">
        <v>1826</v>
      </c>
      <c r="I133" s="15">
        <v>0</v>
      </c>
      <c r="J133" s="77"/>
      <c r="K133" s="92"/>
    </row>
    <row r="134" spans="1:11" ht="13" x14ac:dyDescent="0.15">
      <c r="A134" s="14" t="s">
        <v>1873</v>
      </c>
      <c r="B134" s="14" t="s">
        <v>1823</v>
      </c>
      <c r="C134" s="14" t="s">
        <v>1824</v>
      </c>
      <c r="D134" s="16" t="s">
        <v>1768</v>
      </c>
      <c r="E134" s="16"/>
      <c r="F134" s="14" t="s">
        <v>1825</v>
      </c>
      <c r="G134" s="14"/>
      <c r="H134" s="14" t="s">
        <v>1826</v>
      </c>
      <c r="I134" s="15">
        <v>850</v>
      </c>
      <c r="J134" s="77"/>
      <c r="K134" s="92"/>
    </row>
    <row r="135" spans="1:11" ht="13" x14ac:dyDescent="0.15">
      <c r="A135" s="14" t="s">
        <v>1873</v>
      </c>
      <c r="B135" s="14" t="s">
        <v>1827</v>
      </c>
      <c r="C135" s="14" t="s">
        <v>1828</v>
      </c>
      <c r="D135" s="16" t="s">
        <v>1768</v>
      </c>
      <c r="E135" s="16"/>
      <c r="F135" s="14" t="s">
        <v>1829</v>
      </c>
      <c r="G135" s="14" t="s">
        <v>896</v>
      </c>
      <c r="H135" s="14" t="s">
        <v>897</v>
      </c>
      <c r="I135" s="15">
        <v>0</v>
      </c>
      <c r="J135" s="77"/>
      <c r="K135" s="92"/>
    </row>
    <row r="136" spans="1:11" ht="13" x14ac:dyDescent="0.15">
      <c r="A136" s="14" t="s">
        <v>1873</v>
      </c>
      <c r="B136" s="14" t="s">
        <v>1827</v>
      </c>
      <c r="C136" s="14" t="s">
        <v>1828</v>
      </c>
      <c r="D136" s="16" t="s">
        <v>1768</v>
      </c>
      <c r="E136" s="16"/>
      <c r="F136" s="14" t="s">
        <v>1829</v>
      </c>
      <c r="G136" s="14" t="s">
        <v>896</v>
      </c>
      <c r="H136" s="14" t="s">
        <v>897</v>
      </c>
      <c r="I136" s="15">
        <v>681.42</v>
      </c>
      <c r="J136" s="77"/>
      <c r="K136" s="92"/>
    </row>
    <row r="137" spans="1:11" ht="36" x14ac:dyDescent="0.15">
      <c r="A137" s="14" t="s">
        <v>1873</v>
      </c>
      <c r="B137" s="14" t="s">
        <v>1830</v>
      </c>
      <c r="C137" s="14" t="s">
        <v>1831</v>
      </c>
      <c r="D137" s="16" t="s">
        <v>1832</v>
      </c>
      <c r="E137" s="16"/>
      <c r="F137" s="14" t="s">
        <v>1833</v>
      </c>
      <c r="G137" s="14"/>
      <c r="H137" s="14" t="s">
        <v>1834</v>
      </c>
      <c r="I137" s="15">
        <v>0</v>
      </c>
      <c r="J137" s="77"/>
      <c r="K137" s="92"/>
    </row>
    <row r="138" spans="1:11" ht="24" x14ac:dyDescent="0.15">
      <c r="A138" s="14" t="s">
        <v>1873</v>
      </c>
      <c r="B138" s="14" t="s">
        <v>1830</v>
      </c>
      <c r="C138" s="14" t="s">
        <v>1831</v>
      </c>
      <c r="D138" s="16" t="s">
        <v>1832</v>
      </c>
      <c r="E138" s="16"/>
      <c r="F138" s="14" t="s">
        <v>1835</v>
      </c>
      <c r="G138" s="14"/>
      <c r="H138" s="14" t="s">
        <v>1834</v>
      </c>
      <c r="I138" s="15">
        <v>4710</v>
      </c>
      <c r="J138" s="77"/>
      <c r="K138" s="92"/>
    </row>
    <row r="139" spans="1:11" ht="13" x14ac:dyDescent="0.15">
      <c r="A139" s="14" t="s">
        <v>1873</v>
      </c>
      <c r="B139" s="14" t="s">
        <v>1836</v>
      </c>
      <c r="C139" s="14" t="s">
        <v>1837</v>
      </c>
      <c r="D139" s="16" t="s">
        <v>1838</v>
      </c>
      <c r="E139" s="16"/>
      <c r="F139" s="14" t="s">
        <v>1839</v>
      </c>
      <c r="G139" s="14" t="s">
        <v>1840</v>
      </c>
      <c r="H139" s="14" t="s">
        <v>1841</v>
      </c>
      <c r="I139" s="15">
        <v>73.8</v>
      </c>
      <c r="J139" s="77"/>
      <c r="K139" s="92"/>
    </row>
    <row r="140" spans="1:11" ht="13" x14ac:dyDescent="0.15">
      <c r="A140" s="14" t="s">
        <v>1873</v>
      </c>
      <c r="B140" s="14" t="s">
        <v>1842</v>
      </c>
      <c r="C140" s="14" t="s">
        <v>1843</v>
      </c>
      <c r="D140" s="16" t="s">
        <v>1768</v>
      </c>
      <c r="E140" s="16"/>
      <c r="F140" s="14" t="s">
        <v>1844</v>
      </c>
      <c r="G140" s="14" t="s">
        <v>1845</v>
      </c>
      <c r="H140" s="14" t="s">
        <v>1846</v>
      </c>
      <c r="I140" s="15">
        <v>29.32</v>
      </c>
      <c r="J140" s="77"/>
      <c r="K140" s="92"/>
    </row>
    <row r="141" spans="1:11" ht="13" x14ac:dyDescent="0.15">
      <c r="A141" s="14" t="s">
        <v>1873</v>
      </c>
      <c r="B141" s="14" t="s">
        <v>1847</v>
      </c>
      <c r="C141" s="14" t="s">
        <v>1848</v>
      </c>
      <c r="D141" s="16" t="s">
        <v>1768</v>
      </c>
      <c r="E141" s="16"/>
      <c r="F141" s="14" t="s">
        <v>1849</v>
      </c>
      <c r="G141" s="14" t="s">
        <v>877</v>
      </c>
      <c r="H141" s="14" t="s">
        <v>878</v>
      </c>
      <c r="I141" s="15">
        <v>100</v>
      </c>
      <c r="J141" s="77"/>
      <c r="K141" s="92"/>
    </row>
    <row r="142" spans="1:11" ht="24" x14ac:dyDescent="0.15">
      <c r="A142" s="14" t="s">
        <v>1873</v>
      </c>
      <c r="B142" s="14" t="s">
        <v>1850</v>
      </c>
      <c r="C142" s="14" t="s">
        <v>1851</v>
      </c>
      <c r="D142" s="16" t="s">
        <v>1768</v>
      </c>
      <c r="E142" s="16"/>
      <c r="F142" s="14" t="s">
        <v>1852</v>
      </c>
      <c r="G142" s="14"/>
      <c r="H142" s="14" t="s">
        <v>1853</v>
      </c>
      <c r="I142" s="15">
        <v>23.9</v>
      </c>
      <c r="J142" s="77"/>
      <c r="K142" s="92"/>
    </row>
    <row r="143" spans="1:11" ht="13" x14ac:dyDescent="0.15">
      <c r="A143" s="14" t="s">
        <v>1873</v>
      </c>
      <c r="B143" s="14" t="s">
        <v>1850</v>
      </c>
      <c r="C143" s="14"/>
      <c r="D143" s="16" t="s">
        <v>1768</v>
      </c>
      <c r="E143" s="16"/>
      <c r="F143" s="14" t="s">
        <v>1854</v>
      </c>
      <c r="G143" s="14"/>
      <c r="H143" s="14" t="s">
        <v>1853</v>
      </c>
      <c r="I143" s="15">
        <v>0.55000000000000004</v>
      </c>
      <c r="J143" s="77"/>
      <c r="K143" s="92"/>
    </row>
    <row r="144" spans="1:11" ht="13" x14ac:dyDescent="0.15">
      <c r="A144" s="14" t="s">
        <v>1873</v>
      </c>
      <c r="B144" s="14" t="s">
        <v>1855</v>
      </c>
      <c r="C144" s="14" t="s">
        <v>1855</v>
      </c>
      <c r="D144" s="16" t="s">
        <v>1768</v>
      </c>
      <c r="E144" s="16"/>
      <c r="F144" s="14" t="s">
        <v>1856</v>
      </c>
      <c r="G144" s="14"/>
      <c r="H144" s="14" t="s">
        <v>1857</v>
      </c>
      <c r="I144" s="15">
        <v>5.49</v>
      </c>
      <c r="J144" s="77"/>
      <c r="K144" s="92"/>
    </row>
    <row r="145" spans="1:11" ht="13" x14ac:dyDescent="0.15">
      <c r="A145" s="14" t="s">
        <v>1873</v>
      </c>
      <c r="B145" s="14" t="s">
        <v>1855</v>
      </c>
      <c r="C145" s="14" t="s">
        <v>1855</v>
      </c>
      <c r="D145" s="16" t="s">
        <v>1768</v>
      </c>
      <c r="E145" s="16"/>
      <c r="F145" s="14" t="s">
        <v>1858</v>
      </c>
      <c r="G145" s="14"/>
      <c r="H145" s="14" t="s">
        <v>1857</v>
      </c>
      <c r="I145" s="15">
        <v>172.85</v>
      </c>
      <c r="J145" s="77"/>
      <c r="K145" s="92"/>
    </row>
    <row r="146" spans="1:11" ht="24" x14ac:dyDescent="0.15">
      <c r="A146" s="14" t="s">
        <v>1875</v>
      </c>
      <c r="B146" s="14" t="s">
        <v>1859</v>
      </c>
      <c r="C146" s="14" t="s">
        <v>1859</v>
      </c>
      <c r="D146" s="16" t="s">
        <v>1768</v>
      </c>
      <c r="E146" s="16"/>
      <c r="F146" s="14" t="s">
        <v>1860</v>
      </c>
      <c r="G146" s="14"/>
      <c r="H146" s="14" t="s">
        <v>1861</v>
      </c>
      <c r="I146" s="15">
        <v>0</v>
      </c>
      <c r="J146" s="77"/>
      <c r="K146" s="92"/>
    </row>
    <row r="147" spans="1:11" ht="13" x14ac:dyDescent="0.15">
      <c r="A147" s="14" t="s">
        <v>1876</v>
      </c>
      <c r="B147" s="14" t="s">
        <v>1859</v>
      </c>
      <c r="C147" s="14" t="s">
        <v>1859</v>
      </c>
      <c r="D147" s="16" t="s">
        <v>1768</v>
      </c>
      <c r="E147" s="16"/>
      <c r="F147" s="14" t="s">
        <v>1862</v>
      </c>
      <c r="G147" s="14"/>
      <c r="H147" s="14" t="s">
        <v>1861</v>
      </c>
      <c r="I147" s="15">
        <v>3630</v>
      </c>
      <c r="J147" s="77"/>
      <c r="K147" s="92"/>
    </row>
    <row r="148" spans="1:11" ht="13" x14ac:dyDescent="0.15">
      <c r="A148" s="14" t="s">
        <v>1876</v>
      </c>
      <c r="B148" s="14" t="s">
        <v>1859</v>
      </c>
      <c r="C148" s="14" t="s">
        <v>1859</v>
      </c>
      <c r="D148" s="16" t="s">
        <v>1768</v>
      </c>
      <c r="E148" s="16"/>
      <c r="F148" s="14" t="s">
        <v>1862</v>
      </c>
      <c r="G148" s="14"/>
      <c r="H148" s="14" t="s">
        <v>1861</v>
      </c>
      <c r="I148" s="15">
        <v>180</v>
      </c>
      <c r="J148" s="77"/>
      <c r="K148" s="92"/>
    </row>
    <row r="149" spans="1:11" ht="24" x14ac:dyDescent="0.15">
      <c r="A149" s="14" t="s">
        <v>1873</v>
      </c>
      <c r="B149" s="14" t="s">
        <v>1863</v>
      </c>
      <c r="C149" s="14" t="s">
        <v>1863</v>
      </c>
      <c r="D149" s="16" t="s">
        <v>1768</v>
      </c>
      <c r="E149" s="16"/>
      <c r="F149" s="14" t="s">
        <v>1864</v>
      </c>
      <c r="G149" s="14"/>
      <c r="H149" s="14" t="s">
        <v>1865</v>
      </c>
      <c r="I149" s="15">
        <v>0</v>
      </c>
      <c r="J149" s="77"/>
      <c r="K149" s="92"/>
    </row>
    <row r="150" spans="1:11" ht="24" x14ac:dyDescent="0.15">
      <c r="A150" s="14" t="s">
        <v>1873</v>
      </c>
      <c r="B150" s="14" t="s">
        <v>1863</v>
      </c>
      <c r="C150" s="14" t="s">
        <v>1863</v>
      </c>
      <c r="D150" s="16" t="s">
        <v>1768</v>
      </c>
      <c r="E150" s="16"/>
      <c r="F150" s="14" t="s">
        <v>1866</v>
      </c>
      <c r="G150" s="14"/>
      <c r="H150" s="14" t="s">
        <v>1865</v>
      </c>
      <c r="I150" s="15">
        <v>450</v>
      </c>
      <c r="J150" s="77"/>
      <c r="K150" s="92"/>
    </row>
    <row r="151" spans="1:11" ht="13" x14ac:dyDescent="0.15">
      <c r="A151" s="14" t="s">
        <v>1873</v>
      </c>
      <c r="B151" s="14" t="s">
        <v>1867</v>
      </c>
      <c r="C151" s="14" t="s">
        <v>1867</v>
      </c>
      <c r="D151" s="16" t="s">
        <v>1768</v>
      </c>
      <c r="E151" s="16"/>
      <c r="F151" s="14" t="s">
        <v>1868</v>
      </c>
      <c r="G151" s="14"/>
      <c r="H151" s="14" t="s">
        <v>1869</v>
      </c>
      <c r="I151" s="15">
        <v>0</v>
      </c>
      <c r="J151" s="77"/>
      <c r="K151" s="92"/>
    </row>
    <row r="152" spans="1:11" ht="13" x14ac:dyDescent="0.15">
      <c r="A152" s="14" t="s">
        <v>1873</v>
      </c>
      <c r="B152" s="14" t="s">
        <v>1867</v>
      </c>
      <c r="C152" s="14" t="s">
        <v>1867</v>
      </c>
      <c r="D152" s="16" t="s">
        <v>1768</v>
      </c>
      <c r="E152" s="16"/>
      <c r="F152" s="14" t="s">
        <v>187</v>
      </c>
      <c r="G152" s="14"/>
      <c r="H152" s="14" t="s">
        <v>1869</v>
      </c>
      <c r="I152" s="15">
        <v>15.4</v>
      </c>
      <c r="J152" s="77"/>
      <c r="K152" s="92"/>
    </row>
    <row r="153" spans="1:11" ht="13" x14ac:dyDescent="0.15">
      <c r="A153" s="14" t="s">
        <v>1873</v>
      </c>
      <c r="B153" s="14" t="s">
        <v>1870</v>
      </c>
      <c r="C153" s="14" t="s">
        <v>1870</v>
      </c>
      <c r="D153" s="16" t="s">
        <v>1768</v>
      </c>
      <c r="E153" s="16"/>
      <c r="F153" s="14" t="s">
        <v>1868</v>
      </c>
      <c r="G153" s="14"/>
      <c r="H153" s="14" t="s">
        <v>1871</v>
      </c>
      <c r="I153" s="15">
        <v>0</v>
      </c>
      <c r="J153" s="77"/>
      <c r="K153" s="92"/>
    </row>
    <row r="154" spans="1:11" ht="13" x14ac:dyDescent="0.15">
      <c r="A154" s="14" t="s">
        <v>1873</v>
      </c>
      <c r="B154" s="14" t="s">
        <v>1870</v>
      </c>
      <c r="C154" s="14" t="s">
        <v>1870</v>
      </c>
      <c r="D154" s="16" t="s">
        <v>1768</v>
      </c>
      <c r="E154" s="16"/>
      <c r="F154" s="14" t="s">
        <v>1872</v>
      </c>
      <c r="G154" s="14"/>
      <c r="H154" s="14" t="s">
        <v>1871</v>
      </c>
      <c r="I154" s="15">
        <v>132.30000000000001</v>
      </c>
      <c r="J154" s="77"/>
      <c r="K154" s="92"/>
    </row>
    <row r="155" spans="1:11" ht="13" x14ac:dyDescent="0.15">
      <c r="A155" s="14" t="s">
        <v>1877</v>
      </c>
      <c r="B155" s="14" t="s">
        <v>1878</v>
      </c>
      <c r="C155" s="14" t="s">
        <v>1879</v>
      </c>
      <c r="D155" s="16" t="s">
        <v>1768</v>
      </c>
      <c r="E155" s="16"/>
      <c r="F155" s="14" t="s">
        <v>1880</v>
      </c>
      <c r="G155" s="14" t="s">
        <v>1881</v>
      </c>
      <c r="H155" s="14" t="s">
        <v>1882</v>
      </c>
      <c r="I155" s="15">
        <v>0</v>
      </c>
      <c r="J155" s="77"/>
      <c r="K155" s="92"/>
    </row>
    <row r="156" spans="1:11" ht="13" x14ac:dyDescent="0.15">
      <c r="A156" s="14" t="s">
        <v>1877</v>
      </c>
      <c r="B156" s="14" t="s">
        <v>1878</v>
      </c>
      <c r="C156" s="14" t="s">
        <v>1879</v>
      </c>
      <c r="D156" s="16" t="s">
        <v>1768</v>
      </c>
      <c r="E156" s="16"/>
      <c r="F156" s="14" t="s">
        <v>1880</v>
      </c>
      <c r="G156" s="14" t="s">
        <v>1881</v>
      </c>
      <c r="H156" s="14" t="s">
        <v>1882</v>
      </c>
      <c r="I156" s="15">
        <v>420</v>
      </c>
      <c r="J156" s="77"/>
      <c r="K156" s="92"/>
    </row>
    <row r="157" spans="1:11" ht="13" x14ac:dyDescent="0.15">
      <c r="A157" s="14" t="s">
        <v>1873</v>
      </c>
      <c r="B157" s="14" t="s">
        <v>1883</v>
      </c>
      <c r="C157" s="14" t="s">
        <v>1884</v>
      </c>
      <c r="D157" s="16" t="s">
        <v>1768</v>
      </c>
      <c r="E157" s="16"/>
      <c r="F157" s="14" t="s">
        <v>1885</v>
      </c>
      <c r="G157" s="14" t="s">
        <v>1780</v>
      </c>
      <c r="H157" s="14" t="s">
        <v>1781</v>
      </c>
      <c r="I157" s="15">
        <v>0</v>
      </c>
      <c r="J157" s="77"/>
      <c r="K157" s="92"/>
    </row>
    <row r="158" spans="1:11" ht="13" x14ac:dyDescent="0.15">
      <c r="A158" s="14" t="s">
        <v>1873</v>
      </c>
      <c r="B158" s="14" t="s">
        <v>1883</v>
      </c>
      <c r="C158" s="14" t="s">
        <v>1884</v>
      </c>
      <c r="D158" s="16" t="s">
        <v>1768</v>
      </c>
      <c r="E158" s="16"/>
      <c r="F158" s="14" t="s">
        <v>1885</v>
      </c>
      <c r="G158" s="14" t="s">
        <v>1780</v>
      </c>
      <c r="H158" s="14" t="s">
        <v>1781</v>
      </c>
      <c r="I158" s="15">
        <v>168</v>
      </c>
      <c r="J158" s="77"/>
      <c r="K158" s="92"/>
    </row>
    <row r="159" spans="1:11" ht="13" x14ac:dyDescent="0.15">
      <c r="A159" s="14" t="s">
        <v>1877</v>
      </c>
      <c r="B159" s="14" t="s">
        <v>1886</v>
      </c>
      <c r="C159" s="14" t="s">
        <v>1887</v>
      </c>
      <c r="D159" s="16" t="s">
        <v>1768</v>
      </c>
      <c r="E159" s="16"/>
      <c r="F159" s="14" t="s">
        <v>1888</v>
      </c>
      <c r="G159" s="14" t="s">
        <v>1889</v>
      </c>
      <c r="H159" s="14" t="s">
        <v>1890</v>
      </c>
      <c r="I159" s="15">
        <v>0</v>
      </c>
      <c r="J159" s="77"/>
      <c r="K159" s="92"/>
    </row>
    <row r="160" spans="1:11" ht="13" x14ac:dyDescent="0.15">
      <c r="A160" s="14" t="s">
        <v>1877</v>
      </c>
      <c r="B160" s="14" t="s">
        <v>1886</v>
      </c>
      <c r="C160" s="14" t="s">
        <v>1887</v>
      </c>
      <c r="D160" s="16" t="s">
        <v>1768</v>
      </c>
      <c r="E160" s="16"/>
      <c r="F160" s="14" t="s">
        <v>1888</v>
      </c>
      <c r="G160" s="14" t="s">
        <v>1889</v>
      </c>
      <c r="H160" s="14" t="s">
        <v>1890</v>
      </c>
      <c r="I160" s="15">
        <v>60.9</v>
      </c>
      <c r="J160" s="77"/>
      <c r="K160" s="92"/>
    </row>
    <row r="161" spans="1:11" ht="13" x14ac:dyDescent="0.15">
      <c r="A161" s="14" t="s">
        <v>1873</v>
      </c>
      <c r="B161" s="14" t="s">
        <v>1891</v>
      </c>
      <c r="C161" s="14" t="s">
        <v>1788</v>
      </c>
      <c r="D161" s="16" t="s">
        <v>1892</v>
      </c>
      <c r="E161" s="16"/>
      <c r="F161" s="14" t="s">
        <v>1893</v>
      </c>
      <c r="G161" s="14" t="s">
        <v>1790</v>
      </c>
      <c r="H161" s="14" t="s">
        <v>1791</v>
      </c>
      <c r="I161" s="15">
        <v>0</v>
      </c>
      <c r="J161" s="77"/>
      <c r="K161" s="92"/>
    </row>
    <row r="162" spans="1:11" ht="13" x14ac:dyDescent="0.15">
      <c r="A162" s="14" t="s">
        <v>1873</v>
      </c>
      <c r="B162" s="14" t="s">
        <v>1891</v>
      </c>
      <c r="C162" s="14" t="s">
        <v>1788</v>
      </c>
      <c r="D162" s="16" t="s">
        <v>1892</v>
      </c>
      <c r="E162" s="16"/>
      <c r="F162" s="14" t="s">
        <v>1893</v>
      </c>
      <c r="G162" s="14" t="s">
        <v>1790</v>
      </c>
      <c r="H162" s="14" t="s">
        <v>1791</v>
      </c>
      <c r="I162" s="15">
        <v>153.79</v>
      </c>
      <c r="J162" s="77"/>
      <c r="K162" s="92"/>
    </row>
    <row r="163" spans="1:11" ht="24" x14ac:dyDescent="0.15">
      <c r="A163" s="14" t="s">
        <v>1873</v>
      </c>
      <c r="B163" s="14" t="s">
        <v>1894</v>
      </c>
      <c r="C163" s="14" t="s">
        <v>1895</v>
      </c>
      <c r="D163" s="16" t="s">
        <v>1892</v>
      </c>
      <c r="E163" s="16"/>
      <c r="F163" s="14" t="s">
        <v>1896</v>
      </c>
      <c r="G163" s="14" t="s">
        <v>1770</v>
      </c>
      <c r="H163" s="14" t="s">
        <v>1771</v>
      </c>
      <c r="I163" s="15">
        <v>0</v>
      </c>
      <c r="J163" s="77"/>
      <c r="K163" s="92"/>
    </row>
    <row r="164" spans="1:11" ht="24" x14ac:dyDescent="0.15">
      <c r="A164" s="14" t="s">
        <v>1873</v>
      </c>
      <c r="B164" s="14" t="s">
        <v>1894</v>
      </c>
      <c r="C164" s="14" t="s">
        <v>1895</v>
      </c>
      <c r="D164" s="16" t="s">
        <v>1892</v>
      </c>
      <c r="E164" s="16"/>
      <c r="F164" s="14" t="s">
        <v>1896</v>
      </c>
      <c r="G164" s="14" t="s">
        <v>1770</v>
      </c>
      <c r="H164" s="14" t="s">
        <v>1771</v>
      </c>
      <c r="I164" s="15">
        <v>1291.8800000000001</v>
      </c>
      <c r="J164" s="77"/>
      <c r="K164" s="92"/>
    </row>
    <row r="165" spans="1:11" ht="13" x14ac:dyDescent="0.15">
      <c r="A165" s="14" t="s">
        <v>1873</v>
      </c>
      <c r="B165" s="14" t="s">
        <v>1897</v>
      </c>
      <c r="C165" s="14" t="s">
        <v>1898</v>
      </c>
      <c r="D165" s="16" t="s">
        <v>1892</v>
      </c>
      <c r="E165" s="16"/>
      <c r="F165" s="14" t="s">
        <v>1899</v>
      </c>
      <c r="G165" s="14" t="s">
        <v>1775</v>
      </c>
      <c r="H165" s="14" t="s">
        <v>1776</v>
      </c>
      <c r="I165" s="15">
        <v>0</v>
      </c>
      <c r="J165" s="77"/>
      <c r="K165" s="92"/>
    </row>
    <row r="166" spans="1:11" ht="13" x14ac:dyDescent="0.15">
      <c r="A166" s="14" t="s">
        <v>1873</v>
      </c>
      <c r="B166" s="14" t="s">
        <v>1897</v>
      </c>
      <c r="C166" s="14" t="s">
        <v>1898</v>
      </c>
      <c r="D166" s="16" t="s">
        <v>1892</v>
      </c>
      <c r="E166" s="16"/>
      <c r="F166" s="14" t="s">
        <v>1899</v>
      </c>
      <c r="G166" s="14" t="s">
        <v>1775</v>
      </c>
      <c r="H166" s="14" t="s">
        <v>1776</v>
      </c>
      <c r="I166" s="15">
        <v>619.91999999999996</v>
      </c>
      <c r="J166" s="77"/>
      <c r="K166" s="92"/>
    </row>
    <row r="167" spans="1:11" ht="24" x14ac:dyDescent="0.15">
      <c r="A167" s="14" t="s">
        <v>1873</v>
      </c>
      <c r="B167" s="14" t="s">
        <v>1900</v>
      </c>
      <c r="C167" s="14" t="s">
        <v>1901</v>
      </c>
      <c r="D167" s="16" t="s">
        <v>1892</v>
      </c>
      <c r="E167" s="16"/>
      <c r="F167" s="14" t="s">
        <v>1902</v>
      </c>
      <c r="G167" s="14" t="s">
        <v>1770</v>
      </c>
      <c r="H167" s="14" t="s">
        <v>1771</v>
      </c>
      <c r="I167" s="15">
        <v>0</v>
      </c>
      <c r="J167" s="77"/>
      <c r="K167" s="92"/>
    </row>
    <row r="168" spans="1:11" ht="24" x14ac:dyDescent="0.15">
      <c r="A168" s="14" t="s">
        <v>1873</v>
      </c>
      <c r="B168" s="14" t="s">
        <v>1900</v>
      </c>
      <c r="C168" s="14" t="s">
        <v>1901</v>
      </c>
      <c r="D168" s="16" t="s">
        <v>1892</v>
      </c>
      <c r="E168" s="16"/>
      <c r="F168" s="14" t="s">
        <v>1902</v>
      </c>
      <c r="G168" s="14" t="s">
        <v>1770</v>
      </c>
      <c r="H168" s="14" t="s">
        <v>1771</v>
      </c>
      <c r="I168" s="15">
        <v>482.16</v>
      </c>
      <c r="J168" s="77"/>
      <c r="K168" s="92"/>
    </row>
    <row r="169" spans="1:11" ht="24" x14ac:dyDescent="0.15">
      <c r="A169" s="14" t="s">
        <v>1873</v>
      </c>
      <c r="B169" s="14" t="s">
        <v>1903</v>
      </c>
      <c r="C169" s="14" t="s">
        <v>1904</v>
      </c>
      <c r="D169" s="16" t="s">
        <v>1892</v>
      </c>
      <c r="E169" s="16"/>
      <c r="F169" s="14" t="s">
        <v>1905</v>
      </c>
      <c r="G169" s="14" t="s">
        <v>1812</v>
      </c>
      <c r="H169" s="14" t="s">
        <v>1813</v>
      </c>
      <c r="I169" s="15">
        <v>0</v>
      </c>
      <c r="J169" s="77"/>
      <c r="K169" s="92"/>
    </row>
    <row r="170" spans="1:11" ht="24" x14ac:dyDescent="0.15">
      <c r="A170" s="14" t="s">
        <v>1873</v>
      </c>
      <c r="B170" s="14" t="s">
        <v>1903</v>
      </c>
      <c r="C170" s="14" t="s">
        <v>1904</v>
      </c>
      <c r="D170" s="16" t="s">
        <v>1892</v>
      </c>
      <c r="E170" s="16"/>
      <c r="F170" s="14" t="s">
        <v>1905</v>
      </c>
      <c r="G170" s="14" t="s">
        <v>1812</v>
      </c>
      <c r="H170" s="14" t="s">
        <v>1813</v>
      </c>
      <c r="I170" s="15">
        <v>1840</v>
      </c>
      <c r="J170" s="77"/>
      <c r="K170" s="92"/>
    </row>
    <row r="171" spans="1:11" ht="13" x14ac:dyDescent="0.15">
      <c r="A171" s="14" t="s">
        <v>1873</v>
      </c>
      <c r="B171" s="14" t="s">
        <v>1906</v>
      </c>
      <c r="C171" s="14" t="s">
        <v>1907</v>
      </c>
      <c r="D171" s="16" t="s">
        <v>1908</v>
      </c>
      <c r="E171" s="16"/>
      <c r="F171" s="14" t="s">
        <v>1909</v>
      </c>
      <c r="G171" s="14" t="s">
        <v>896</v>
      </c>
      <c r="H171" s="14" t="s">
        <v>897</v>
      </c>
      <c r="I171" s="15">
        <v>0</v>
      </c>
      <c r="J171" s="77"/>
      <c r="K171" s="92"/>
    </row>
    <row r="172" spans="1:11" ht="13" x14ac:dyDescent="0.15">
      <c r="A172" s="14" t="s">
        <v>1873</v>
      </c>
      <c r="B172" s="14" t="s">
        <v>1906</v>
      </c>
      <c r="C172" s="14" t="s">
        <v>1907</v>
      </c>
      <c r="D172" s="16" t="s">
        <v>1908</v>
      </c>
      <c r="E172" s="16"/>
      <c r="F172" s="14" t="s">
        <v>1909</v>
      </c>
      <c r="G172" s="14" t="s">
        <v>896</v>
      </c>
      <c r="H172" s="14" t="s">
        <v>897</v>
      </c>
      <c r="I172" s="15">
        <v>718.32</v>
      </c>
      <c r="J172" s="77"/>
      <c r="K172" s="92"/>
    </row>
    <row r="173" spans="1:11" ht="13" x14ac:dyDescent="0.15">
      <c r="A173" s="14" t="s">
        <v>1873</v>
      </c>
      <c r="B173" s="14" t="s">
        <v>1910</v>
      </c>
      <c r="C173" s="14" t="s">
        <v>1911</v>
      </c>
      <c r="D173" s="16" t="s">
        <v>1892</v>
      </c>
      <c r="E173" s="16"/>
      <c r="F173" s="14" t="s">
        <v>1912</v>
      </c>
      <c r="G173" s="14" t="s">
        <v>1913</v>
      </c>
      <c r="H173" s="14" t="s">
        <v>1914</v>
      </c>
      <c r="I173" s="15">
        <v>0</v>
      </c>
      <c r="J173" s="77"/>
      <c r="K173" s="92"/>
    </row>
    <row r="174" spans="1:11" ht="13" x14ac:dyDescent="0.15">
      <c r="A174" s="14" t="s">
        <v>1873</v>
      </c>
      <c r="B174" s="14" t="s">
        <v>1910</v>
      </c>
      <c r="C174" s="14" t="s">
        <v>1911</v>
      </c>
      <c r="D174" s="16" t="s">
        <v>1892</v>
      </c>
      <c r="E174" s="16"/>
      <c r="F174" s="14" t="s">
        <v>1912</v>
      </c>
      <c r="G174" s="14" t="s">
        <v>1913</v>
      </c>
      <c r="H174" s="14" t="s">
        <v>1914</v>
      </c>
      <c r="I174" s="15">
        <v>14.4</v>
      </c>
      <c r="J174" s="77"/>
      <c r="K174" s="92"/>
    </row>
    <row r="175" spans="1:11" ht="24" x14ac:dyDescent="0.15">
      <c r="A175" s="14" t="s">
        <v>1873</v>
      </c>
      <c r="B175" s="14" t="s">
        <v>1915</v>
      </c>
      <c r="C175" s="14" t="s">
        <v>1916</v>
      </c>
      <c r="D175" s="16" t="s">
        <v>1917</v>
      </c>
      <c r="E175" s="16"/>
      <c r="F175" s="14" t="s">
        <v>1918</v>
      </c>
      <c r="G175" s="14" t="s">
        <v>1763</v>
      </c>
      <c r="H175" s="14" t="s">
        <v>1764</v>
      </c>
      <c r="I175" s="15">
        <v>0</v>
      </c>
      <c r="J175" s="77"/>
      <c r="K175" s="92"/>
    </row>
    <row r="176" spans="1:11" ht="13" x14ac:dyDescent="0.15">
      <c r="A176" s="14" t="s">
        <v>1873</v>
      </c>
      <c r="B176" s="14" t="s">
        <v>1915</v>
      </c>
      <c r="C176" s="14" t="s">
        <v>1916</v>
      </c>
      <c r="D176" s="16" t="s">
        <v>1917</v>
      </c>
      <c r="E176" s="16"/>
      <c r="F176" s="14" t="s">
        <v>1765</v>
      </c>
      <c r="G176" s="14" t="s">
        <v>1763</v>
      </c>
      <c r="H176" s="14" t="s">
        <v>1764</v>
      </c>
      <c r="I176" s="15">
        <v>4.8</v>
      </c>
      <c r="J176" s="77"/>
      <c r="K176" s="92"/>
    </row>
    <row r="177" spans="1:11" ht="24" x14ac:dyDescent="0.15">
      <c r="A177" s="14" t="s">
        <v>1919</v>
      </c>
      <c r="B177" s="14" t="s">
        <v>1920</v>
      </c>
      <c r="C177" s="14" t="s">
        <v>1921</v>
      </c>
      <c r="D177" s="16" t="s">
        <v>1892</v>
      </c>
      <c r="E177" s="16"/>
      <c r="F177" s="14" t="s">
        <v>1922</v>
      </c>
      <c r="G177" s="14"/>
      <c r="H177" s="14" t="s">
        <v>1923</v>
      </c>
      <c r="I177" s="15">
        <v>0</v>
      </c>
      <c r="J177" s="77"/>
      <c r="K177" s="92"/>
    </row>
    <row r="178" spans="1:11" ht="24" x14ac:dyDescent="0.15">
      <c r="A178" s="14" t="s">
        <v>1924</v>
      </c>
      <c r="B178" s="14" t="s">
        <v>1920</v>
      </c>
      <c r="C178" s="14" t="s">
        <v>1921</v>
      </c>
      <c r="D178" s="16" t="s">
        <v>1892</v>
      </c>
      <c r="E178" s="16"/>
      <c r="F178" s="14" t="s">
        <v>1925</v>
      </c>
      <c r="G178" s="14"/>
      <c r="H178" s="14" t="s">
        <v>1923</v>
      </c>
      <c r="I178" s="15">
        <v>1300</v>
      </c>
      <c r="J178" s="77"/>
      <c r="K178" s="92"/>
    </row>
    <row r="179" spans="1:11" ht="24" x14ac:dyDescent="0.15">
      <c r="A179" s="14" t="s">
        <v>1877</v>
      </c>
      <c r="B179" s="14" t="s">
        <v>1920</v>
      </c>
      <c r="C179" s="14" t="s">
        <v>1921</v>
      </c>
      <c r="D179" s="16" t="s">
        <v>1892</v>
      </c>
      <c r="E179" s="16"/>
      <c r="F179" s="14" t="s">
        <v>1925</v>
      </c>
      <c r="G179" s="14"/>
      <c r="H179" s="14" t="s">
        <v>1923</v>
      </c>
      <c r="I179" s="15">
        <v>1490</v>
      </c>
      <c r="J179" s="77"/>
      <c r="K179" s="92"/>
    </row>
    <row r="180" spans="1:11" ht="24" x14ac:dyDescent="0.15">
      <c r="A180" s="14" t="s">
        <v>1919</v>
      </c>
      <c r="B180" s="14" t="s">
        <v>1920</v>
      </c>
      <c r="C180" s="14" t="s">
        <v>1921</v>
      </c>
      <c r="D180" s="16" t="s">
        <v>1892</v>
      </c>
      <c r="E180" s="16"/>
      <c r="F180" s="14" t="s">
        <v>1925</v>
      </c>
      <c r="G180" s="14"/>
      <c r="H180" s="14" t="s">
        <v>1923</v>
      </c>
      <c r="I180" s="15">
        <v>1300</v>
      </c>
      <c r="J180" s="77"/>
      <c r="K180" s="92"/>
    </row>
    <row r="181" spans="1:11" ht="13" x14ac:dyDescent="0.15">
      <c r="A181" s="14" t="s">
        <v>1926</v>
      </c>
      <c r="B181" s="14" t="s">
        <v>1927</v>
      </c>
      <c r="C181" s="14" t="s">
        <v>1928</v>
      </c>
      <c r="D181" s="16" t="s">
        <v>1908</v>
      </c>
      <c r="E181" s="16"/>
      <c r="F181" s="14" t="s">
        <v>1929</v>
      </c>
      <c r="G181" s="14" t="s">
        <v>1930</v>
      </c>
      <c r="H181" s="14" t="s">
        <v>1931</v>
      </c>
      <c r="I181" s="15">
        <v>0</v>
      </c>
      <c r="J181" s="77"/>
      <c r="K181" s="92"/>
    </row>
    <row r="182" spans="1:11" ht="13" x14ac:dyDescent="0.15">
      <c r="A182" s="14" t="s">
        <v>1926</v>
      </c>
      <c r="B182" s="14" t="s">
        <v>1927</v>
      </c>
      <c r="C182" s="14" t="s">
        <v>1928</v>
      </c>
      <c r="D182" s="16" t="s">
        <v>1908</v>
      </c>
      <c r="E182" s="16"/>
      <c r="F182" s="14" t="s">
        <v>1929</v>
      </c>
      <c r="G182" s="14" t="s">
        <v>1930</v>
      </c>
      <c r="H182" s="14" t="s">
        <v>1931</v>
      </c>
      <c r="I182" s="15">
        <v>929.78</v>
      </c>
      <c r="J182" s="77"/>
      <c r="K182" s="92"/>
    </row>
    <row r="183" spans="1:11" ht="13" x14ac:dyDescent="0.15">
      <c r="A183" s="14" t="s">
        <v>1875</v>
      </c>
      <c r="B183" s="14" t="s">
        <v>1932</v>
      </c>
      <c r="C183" s="14" t="s">
        <v>1933</v>
      </c>
      <c r="D183" s="16" t="s">
        <v>1908</v>
      </c>
      <c r="E183" s="16"/>
      <c r="F183" s="14" t="s">
        <v>1934</v>
      </c>
      <c r="G183" s="14" t="s">
        <v>1930</v>
      </c>
      <c r="H183" s="14" t="s">
        <v>1931</v>
      </c>
      <c r="I183" s="15">
        <v>0</v>
      </c>
      <c r="J183" s="77"/>
      <c r="K183" s="92"/>
    </row>
    <row r="184" spans="1:11" ht="13" x14ac:dyDescent="0.15">
      <c r="A184" s="14" t="s">
        <v>1875</v>
      </c>
      <c r="B184" s="14" t="s">
        <v>1932</v>
      </c>
      <c r="C184" s="14" t="s">
        <v>1933</v>
      </c>
      <c r="D184" s="16" t="s">
        <v>1908</v>
      </c>
      <c r="E184" s="16"/>
      <c r="F184" s="14" t="s">
        <v>1929</v>
      </c>
      <c r="G184" s="14" t="s">
        <v>1930</v>
      </c>
      <c r="H184" s="14" t="s">
        <v>1931</v>
      </c>
      <c r="I184" s="15">
        <v>929.78</v>
      </c>
      <c r="J184" s="77"/>
      <c r="K184" s="92"/>
    </row>
    <row r="185" spans="1:11" ht="13" x14ac:dyDescent="0.15">
      <c r="A185" s="14" t="s">
        <v>1873</v>
      </c>
      <c r="B185" s="14" t="s">
        <v>1935</v>
      </c>
      <c r="C185" s="14" t="s">
        <v>1936</v>
      </c>
      <c r="D185" s="16" t="s">
        <v>1937</v>
      </c>
      <c r="E185" s="16"/>
      <c r="F185" s="14" t="s">
        <v>1938</v>
      </c>
      <c r="G185" s="14" t="s">
        <v>1939</v>
      </c>
      <c r="H185" s="14" t="s">
        <v>1940</v>
      </c>
      <c r="I185" s="15">
        <v>0</v>
      </c>
      <c r="J185" s="77"/>
      <c r="K185" s="92"/>
    </row>
    <row r="186" spans="1:11" ht="13" x14ac:dyDescent="0.15">
      <c r="A186" s="14" t="s">
        <v>1873</v>
      </c>
      <c r="B186" s="14" t="s">
        <v>1935</v>
      </c>
      <c r="C186" s="14" t="s">
        <v>1936</v>
      </c>
      <c r="D186" s="16" t="s">
        <v>1937</v>
      </c>
      <c r="E186" s="16"/>
      <c r="F186" s="14" t="s">
        <v>1938</v>
      </c>
      <c r="G186" s="14" t="s">
        <v>1939</v>
      </c>
      <c r="H186" s="14" t="s">
        <v>1940</v>
      </c>
      <c r="I186" s="15">
        <v>591.85</v>
      </c>
      <c r="J186" s="77"/>
      <c r="K186" s="92"/>
    </row>
    <row r="187" spans="1:11" ht="13" x14ac:dyDescent="0.15">
      <c r="A187" s="14" t="s">
        <v>1873</v>
      </c>
      <c r="B187" s="14" t="s">
        <v>1941</v>
      </c>
      <c r="C187" s="14" t="s">
        <v>1942</v>
      </c>
      <c r="D187" s="16" t="s">
        <v>1908</v>
      </c>
      <c r="E187" s="16"/>
      <c r="F187" s="14" t="s">
        <v>1943</v>
      </c>
      <c r="G187" s="14"/>
      <c r="H187" s="14" t="s">
        <v>1822</v>
      </c>
      <c r="I187" s="15">
        <v>0</v>
      </c>
      <c r="J187" s="77"/>
      <c r="K187" s="92"/>
    </row>
    <row r="188" spans="1:11" ht="13" x14ac:dyDescent="0.15">
      <c r="A188" s="14" t="s">
        <v>1873</v>
      </c>
      <c r="B188" s="14" t="s">
        <v>1941</v>
      </c>
      <c r="C188" s="14" t="s">
        <v>1942</v>
      </c>
      <c r="D188" s="16" t="s">
        <v>1908</v>
      </c>
      <c r="E188" s="16"/>
      <c r="F188" s="14" t="s">
        <v>1944</v>
      </c>
      <c r="G188" s="14"/>
      <c r="H188" s="14" t="s">
        <v>1822</v>
      </c>
      <c r="I188" s="15">
        <v>324</v>
      </c>
      <c r="J188" s="77"/>
      <c r="K188" s="92"/>
    </row>
    <row r="189" spans="1:11" ht="13" x14ac:dyDescent="0.15">
      <c r="A189" s="14" t="s">
        <v>1873</v>
      </c>
      <c r="B189" s="14" t="s">
        <v>1941</v>
      </c>
      <c r="C189" s="14" t="s">
        <v>1942</v>
      </c>
      <c r="D189" s="16" t="s">
        <v>1908</v>
      </c>
      <c r="E189" s="16"/>
      <c r="F189" s="14" t="s">
        <v>1943</v>
      </c>
      <c r="G189" s="14"/>
      <c r="H189" s="14" t="s">
        <v>1822</v>
      </c>
      <c r="I189" s="15">
        <v>2800</v>
      </c>
      <c r="J189" s="77"/>
      <c r="K189" s="92"/>
    </row>
    <row r="190" spans="1:11" ht="24" x14ac:dyDescent="0.15">
      <c r="A190" s="14" t="s">
        <v>1873</v>
      </c>
      <c r="B190" s="14" t="s">
        <v>1945</v>
      </c>
      <c r="C190" s="14" t="s">
        <v>1946</v>
      </c>
      <c r="D190" s="16" t="s">
        <v>1947</v>
      </c>
      <c r="E190" s="16"/>
      <c r="F190" s="14" t="s">
        <v>1948</v>
      </c>
      <c r="G190" s="14" t="s">
        <v>1763</v>
      </c>
      <c r="H190" s="14" t="s">
        <v>1764</v>
      </c>
      <c r="I190" s="15">
        <v>0</v>
      </c>
      <c r="J190" s="77"/>
      <c r="K190" s="92"/>
    </row>
    <row r="191" spans="1:11" ht="13" x14ac:dyDescent="0.15">
      <c r="A191" s="14" t="s">
        <v>1873</v>
      </c>
      <c r="B191" s="14" t="s">
        <v>1945</v>
      </c>
      <c r="C191" s="14" t="s">
        <v>1946</v>
      </c>
      <c r="D191" s="16" t="s">
        <v>1947</v>
      </c>
      <c r="E191" s="16"/>
      <c r="F191" s="14" t="s">
        <v>1765</v>
      </c>
      <c r="G191" s="14" t="s">
        <v>1763</v>
      </c>
      <c r="H191" s="14" t="s">
        <v>1764</v>
      </c>
      <c r="I191" s="15">
        <v>4.8</v>
      </c>
      <c r="J191" s="77"/>
      <c r="K191" s="92"/>
    </row>
    <row r="192" spans="1:11" ht="36" x14ac:dyDescent="0.15">
      <c r="A192" s="14" t="s">
        <v>1873</v>
      </c>
      <c r="B192" s="14" t="s">
        <v>1949</v>
      </c>
      <c r="C192" s="14" t="s">
        <v>1950</v>
      </c>
      <c r="D192" s="16" t="s">
        <v>1951</v>
      </c>
      <c r="E192" s="16"/>
      <c r="F192" s="14" t="s">
        <v>1952</v>
      </c>
      <c r="G192" s="14" t="s">
        <v>1953</v>
      </c>
      <c r="H192" s="14" t="s">
        <v>1954</v>
      </c>
      <c r="I192" s="15">
        <v>0</v>
      </c>
      <c r="J192" s="77"/>
      <c r="K192" s="92"/>
    </row>
    <row r="193" spans="1:11" ht="24" x14ac:dyDescent="0.15">
      <c r="A193" s="14" t="s">
        <v>1873</v>
      </c>
      <c r="B193" s="14" t="s">
        <v>1949</v>
      </c>
      <c r="C193" s="14" t="s">
        <v>1950</v>
      </c>
      <c r="D193" s="16" t="s">
        <v>1951</v>
      </c>
      <c r="E193" s="16"/>
      <c r="F193" s="14" t="s">
        <v>1955</v>
      </c>
      <c r="G193" s="14" t="s">
        <v>1953</v>
      </c>
      <c r="H193" s="14" t="s">
        <v>1954</v>
      </c>
      <c r="I193" s="15">
        <v>1355.88</v>
      </c>
      <c r="J193" s="77"/>
      <c r="K193" s="92"/>
    </row>
    <row r="194" spans="1:11" ht="24" x14ac:dyDescent="0.15">
      <c r="A194" s="14" t="s">
        <v>1873</v>
      </c>
      <c r="B194" s="14" t="s">
        <v>1956</v>
      </c>
      <c r="C194" s="14" t="s">
        <v>1957</v>
      </c>
      <c r="D194" s="16" t="s">
        <v>1958</v>
      </c>
      <c r="E194" s="16"/>
      <c r="F194" s="14" t="s">
        <v>1959</v>
      </c>
      <c r="G194" s="14" t="s">
        <v>1960</v>
      </c>
      <c r="H194" s="14" t="s">
        <v>1961</v>
      </c>
      <c r="I194" s="15">
        <v>0</v>
      </c>
      <c r="J194" s="77"/>
      <c r="K194" s="92"/>
    </row>
    <row r="195" spans="1:11" ht="24" x14ac:dyDescent="0.15">
      <c r="A195" s="14" t="s">
        <v>1873</v>
      </c>
      <c r="B195" s="14" t="s">
        <v>1956</v>
      </c>
      <c r="C195" s="14" t="s">
        <v>1957</v>
      </c>
      <c r="D195" s="16" t="s">
        <v>1958</v>
      </c>
      <c r="E195" s="16"/>
      <c r="F195" s="14" t="s">
        <v>1959</v>
      </c>
      <c r="G195" s="14" t="s">
        <v>1960</v>
      </c>
      <c r="H195" s="14" t="s">
        <v>1961</v>
      </c>
      <c r="I195" s="15">
        <v>2000</v>
      </c>
      <c r="J195" s="77"/>
      <c r="K195" s="92"/>
    </row>
    <row r="196" spans="1:11" ht="24" x14ac:dyDescent="0.15">
      <c r="A196" s="14" t="s">
        <v>1873</v>
      </c>
      <c r="B196" s="14" t="s">
        <v>1962</v>
      </c>
      <c r="C196" s="14" t="s">
        <v>1963</v>
      </c>
      <c r="D196" s="16" t="s">
        <v>1951</v>
      </c>
      <c r="E196" s="16"/>
      <c r="F196" s="14" t="s">
        <v>1964</v>
      </c>
      <c r="G196" s="14" t="s">
        <v>1770</v>
      </c>
      <c r="H196" s="14" t="s">
        <v>1771</v>
      </c>
      <c r="I196" s="15">
        <v>0</v>
      </c>
      <c r="J196" s="77"/>
      <c r="K196" s="92"/>
    </row>
    <row r="197" spans="1:11" ht="24" x14ac:dyDescent="0.15">
      <c r="A197" s="14" t="s">
        <v>1873</v>
      </c>
      <c r="B197" s="14" t="s">
        <v>1962</v>
      </c>
      <c r="C197" s="14" t="s">
        <v>1963</v>
      </c>
      <c r="D197" s="16" t="s">
        <v>1951</v>
      </c>
      <c r="E197" s="16"/>
      <c r="F197" s="14" t="s">
        <v>1964</v>
      </c>
      <c r="G197" s="14" t="s">
        <v>1770</v>
      </c>
      <c r="H197" s="14" t="s">
        <v>1771</v>
      </c>
      <c r="I197" s="15">
        <v>533.82000000000005</v>
      </c>
      <c r="J197" s="77"/>
      <c r="K197" s="92"/>
    </row>
    <row r="198" spans="1:11" ht="24" x14ac:dyDescent="0.15">
      <c r="A198" s="14" t="s">
        <v>1873</v>
      </c>
      <c r="B198" s="14" t="s">
        <v>1965</v>
      </c>
      <c r="C198" s="14" t="s">
        <v>1966</v>
      </c>
      <c r="D198" s="16" t="s">
        <v>1951</v>
      </c>
      <c r="E198" s="16"/>
      <c r="F198" s="14" t="s">
        <v>1967</v>
      </c>
      <c r="G198" s="14" t="s">
        <v>1770</v>
      </c>
      <c r="H198" s="14" t="s">
        <v>1771</v>
      </c>
      <c r="I198" s="15">
        <v>0</v>
      </c>
      <c r="J198" s="77"/>
      <c r="K198" s="92"/>
    </row>
    <row r="199" spans="1:11" ht="24" x14ac:dyDescent="0.15">
      <c r="A199" s="14" t="s">
        <v>1873</v>
      </c>
      <c r="B199" s="14" t="s">
        <v>1965</v>
      </c>
      <c r="C199" s="14" t="s">
        <v>1966</v>
      </c>
      <c r="D199" s="16" t="s">
        <v>1951</v>
      </c>
      <c r="E199" s="16"/>
      <c r="F199" s="14" t="s">
        <v>1967</v>
      </c>
      <c r="G199" s="14" t="s">
        <v>1770</v>
      </c>
      <c r="H199" s="14" t="s">
        <v>1771</v>
      </c>
      <c r="I199" s="15">
        <v>1291.8800000000001</v>
      </c>
      <c r="J199" s="77"/>
      <c r="K199" s="92"/>
    </row>
    <row r="200" spans="1:11" ht="13" x14ac:dyDescent="0.15">
      <c r="A200" s="14" t="s">
        <v>1873</v>
      </c>
      <c r="B200" s="14" t="s">
        <v>1968</v>
      </c>
      <c r="C200" s="14" t="s">
        <v>1969</v>
      </c>
      <c r="D200" s="16" t="s">
        <v>1951</v>
      </c>
      <c r="E200" s="16"/>
      <c r="F200" s="14" t="s">
        <v>1970</v>
      </c>
      <c r="G200" s="14" t="s">
        <v>1780</v>
      </c>
      <c r="H200" s="14" t="s">
        <v>1781</v>
      </c>
      <c r="I200" s="15">
        <v>0</v>
      </c>
      <c r="J200" s="77"/>
      <c r="K200" s="92"/>
    </row>
    <row r="201" spans="1:11" ht="13" x14ac:dyDescent="0.15">
      <c r="A201" s="14" t="s">
        <v>1873</v>
      </c>
      <c r="B201" s="14" t="s">
        <v>1968</v>
      </c>
      <c r="C201" s="14" t="s">
        <v>1969</v>
      </c>
      <c r="D201" s="16" t="s">
        <v>1951</v>
      </c>
      <c r="E201" s="16"/>
      <c r="F201" s="14" t="s">
        <v>1970</v>
      </c>
      <c r="G201" s="14" t="s">
        <v>1780</v>
      </c>
      <c r="H201" s="14" t="s">
        <v>1781</v>
      </c>
      <c r="I201" s="15">
        <v>280</v>
      </c>
      <c r="J201" s="77"/>
      <c r="K201" s="92"/>
    </row>
    <row r="202" spans="1:11" ht="24" x14ac:dyDescent="0.15">
      <c r="A202" s="14" t="s">
        <v>1971</v>
      </c>
      <c r="B202" s="14" t="s">
        <v>1972</v>
      </c>
      <c r="C202" s="14" t="s">
        <v>1973</v>
      </c>
      <c r="D202" s="16" t="s">
        <v>1958</v>
      </c>
      <c r="E202" s="16"/>
      <c r="F202" s="14" t="s">
        <v>1974</v>
      </c>
      <c r="G202" s="14" t="s">
        <v>1930</v>
      </c>
      <c r="H202" s="14" t="s">
        <v>1931</v>
      </c>
      <c r="I202" s="15">
        <v>0</v>
      </c>
      <c r="J202" s="77"/>
      <c r="K202" s="92"/>
    </row>
    <row r="203" spans="1:11" ht="24" x14ac:dyDescent="0.15">
      <c r="A203" s="14" t="s">
        <v>1873</v>
      </c>
      <c r="B203" s="14" t="s">
        <v>1972</v>
      </c>
      <c r="C203" s="14" t="s">
        <v>1973</v>
      </c>
      <c r="D203" s="16" t="s">
        <v>1958</v>
      </c>
      <c r="E203" s="16"/>
      <c r="F203" s="14" t="s">
        <v>1975</v>
      </c>
      <c r="G203" s="14" t="s">
        <v>1930</v>
      </c>
      <c r="H203" s="14" t="s">
        <v>1931</v>
      </c>
      <c r="I203" s="15">
        <v>100</v>
      </c>
      <c r="J203" s="77"/>
      <c r="K203" s="92"/>
    </row>
    <row r="204" spans="1:11" ht="24" x14ac:dyDescent="0.15">
      <c r="A204" s="14" t="s">
        <v>1971</v>
      </c>
      <c r="B204" s="14" t="s">
        <v>1972</v>
      </c>
      <c r="C204" s="14" t="s">
        <v>1973</v>
      </c>
      <c r="D204" s="16" t="s">
        <v>1958</v>
      </c>
      <c r="E204" s="16"/>
      <c r="F204" s="14" t="s">
        <v>1975</v>
      </c>
      <c r="G204" s="14" t="s">
        <v>1930</v>
      </c>
      <c r="H204" s="14" t="s">
        <v>1931</v>
      </c>
      <c r="I204" s="15">
        <v>869.64</v>
      </c>
      <c r="J204" s="77"/>
      <c r="K204" s="92"/>
    </row>
    <row r="205" spans="1:11" ht="24" x14ac:dyDescent="0.15">
      <c r="A205" s="14" t="s">
        <v>1976</v>
      </c>
      <c r="B205" s="14" t="s">
        <v>1972</v>
      </c>
      <c r="C205" s="14" t="s">
        <v>1973</v>
      </c>
      <c r="D205" s="16" t="s">
        <v>1958</v>
      </c>
      <c r="E205" s="16"/>
      <c r="F205" s="14" t="s">
        <v>1975</v>
      </c>
      <c r="G205" s="14" t="s">
        <v>1930</v>
      </c>
      <c r="H205" s="14" t="s">
        <v>1931</v>
      </c>
      <c r="I205" s="15">
        <v>1669.46</v>
      </c>
      <c r="J205" s="77"/>
      <c r="K205" s="92"/>
    </row>
    <row r="206" spans="1:11" ht="24" x14ac:dyDescent="0.15">
      <c r="A206" s="14" t="s">
        <v>1977</v>
      </c>
      <c r="B206" s="14" t="s">
        <v>1972</v>
      </c>
      <c r="C206" s="14" t="s">
        <v>1973</v>
      </c>
      <c r="D206" s="16" t="s">
        <v>1958</v>
      </c>
      <c r="E206" s="16"/>
      <c r="F206" s="14" t="s">
        <v>1975</v>
      </c>
      <c r="G206" s="14" t="s">
        <v>1930</v>
      </c>
      <c r="H206" s="14" t="s">
        <v>1931</v>
      </c>
      <c r="I206" s="15">
        <v>869.64</v>
      </c>
      <c r="J206" s="77"/>
      <c r="K206" s="92"/>
    </row>
    <row r="207" spans="1:11" ht="24" x14ac:dyDescent="0.15">
      <c r="A207" s="14" t="s">
        <v>1978</v>
      </c>
      <c r="B207" s="14" t="s">
        <v>1972</v>
      </c>
      <c r="C207" s="14" t="s">
        <v>1973</v>
      </c>
      <c r="D207" s="16" t="s">
        <v>1958</v>
      </c>
      <c r="E207" s="16"/>
      <c r="F207" s="14" t="s">
        <v>1975</v>
      </c>
      <c r="G207" s="14" t="s">
        <v>1930</v>
      </c>
      <c r="H207" s="14" t="s">
        <v>1931</v>
      </c>
      <c r="I207" s="15">
        <v>869.64</v>
      </c>
      <c r="J207" s="77"/>
      <c r="K207" s="92"/>
    </row>
    <row r="208" spans="1:11" ht="13" x14ac:dyDescent="0.15">
      <c r="A208" s="14" t="s">
        <v>1873</v>
      </c>
      <c r="B208" s="14" t="s">
        <v>1979</v>
      </c>
      <c r="C208" s="14" t="s">
        <v>1788</v>
      </c>
      <c r="D208" s="16" t="s">
        <v>1951</v>
      </c>
      <c r="E208" s="16"/>
      <c r="F208" s="14" t="s">
        <v>1980</v>
      </c>
      <c r="G208" s="14" t="s">
        <v>1790</v>
      </c>
      <c r="H208" s="14" t="s">
        <v>1791</v>
      </c>
      <c r="I208" s="15">
        <v>0</v>
      </c>
      <c r="J208" s="77"/>
      <c r="K208" s="92"/>
    </row>
    <row r="209" spans="1:11" ht="13" x14ac:dyDescent="0.15">
      <c r="A209" s="14" t="s">
        <v>1873</v>
      </c>
      <c r="B209" s="14" t="s">
        <v>1979</v>
      </c>
      <c r="C209" s="14" t="s">
        <v>1788</v>
      </c>
      <c r="D209" s="16" t="s">
        <v>1951</v>
      </c>
      <c r="E209" s="16"/>
      <c r="F209" s="14" t="s">
        <v>1981</v>
      </c>
      <c r="G209" s="14" t="s">
        <v>1790</v>
      </c>
      <c r="H209" s="14" t="s">
        <v>1791</v>
      </c>
      <c r="I209" s="15">
        <v>153.86000000000001</v>
      </c>
      <c r="J209" s="77"/>
      <c r="K209" s="92"/>
    </row>
    <row r="210" spans="1:11" ht="24" x14ac:dyDescent="0.15">
      <c r="A210" s="14" t="s">
        <v>1873</v>
      </c>
      <c r="B210" s="14" t="s">
        <v>1982</v>
      </c>
      <c r="C210" s="14" t="s">
        <v>1983</v>
      </c>
      <c r="D210" s="16" t="s">
        <v>1951</v>
      </c>
      <c r="E210" s="16"/>
      <c r="F210" s="14" t="s">
        <v>1984</v>
      </c>
      <c r="G210" s="14" t="s">
        <v>1790</v>
      </c>
      <c r="H210" s="14" t="s">
        <v>1791</v>
      </c>
      <c r="I210" s="15">
        <v>0</v>
      </c>
      <c r="J210" s="77"/>
      <c r="K210" s="92"/>
    </row>
    <row r="211" spans="1:11" ht="24" x14ac:dyDescent="0.15">
      <c r="A211" s="14" t="s">
        <v>1873</v>
      </c>
      <c r="B211" s="14" t="s">
        <v>1982</v>
      </c>
      <c r="C211" s="14" t="s">
        <v>1983</v>
      </c>
      <c r="D211" s="16" t="s">
        <v>1951</v>
      </c>
      <c r="E211" s="16"/>
      <c r="F211" s="14" t="s">
        <v>1984</v>
      </c>
      <c r="G211" s="14" t="s">
        <v>1790</v>
      </c>
      <c r="H211" s="14" t="s">
        <v>1791</v>
      </c>
      <c r="I211" s="15">
        <v>1112.1500000000001</v>
      </c>
      <c r="J211" s="77"/>
      <c r="K211" s="92"/>
    </row>
    <row r="212" spans="1:11" ht="13" x14ac:dyDescent="0.15">
      <c r="A212" s="14" t="s">
        <v>1985</v>
      </c>
      <c r="B212" s="14" t="s">
        <v>1986</v>
      </c>
      <c r="C212" s="14" t="s">
        <v>1987</v>
      </c>
      <c r="D212" s="16" t="s">
        <v>1951</v>
      </c>
      <c r="E212" s="16"/>
      <c r="F212" s="14" t="s">
        <v>1988</v>
      </c>
      <c r="G212" s="14" t="s">
        <v>1989</v>
      </c>
      <c r="H212" s="14" t="s">
        <v>1990</v>
      </c>
      <c r="I212" s="15">
        <v>0</v>
      </c>
      <c r="J212" s="77"/>
      <c r="K212" s="92"/>
    </row>
    <row r="213" spans="1:11" ht="13" x14ac:dyDescent="0.15">
      <c r="A213" s="14" t="s">
        <v>1985</v>
      </c>
      <c r="B213" s="14" t="s">
        <v>1986</v>
      </c>
      <c r="C213" s="14" t="s">
        <v>1987</v>
      </c>
      <c r="D213" s="16" t="s">
        <v>1951</v>
      </c>
      <c r="E213" s="16"/>
      <c r="F213" s="14" t="s">
        <v>1988</v>
      </c>
      <c r="G213" s="14" t="s">
        <v>1989</v>
      </c>
      <c r="H213" s="14" t="s">
        <v>1990</v>
      </c>
      <c r="I213" s="15">
        <v>50</v>
      </c>
      <c r="J213" s="77"/>
      <c r="K213" s="92"/>
    </row>
    <row r="214" spans="1:11" ht="13" x14ac:dyDescent="0.15">
      <c r="A214" s="14" t="s">
        <v>1873</v>
      </c>
      <c r="B214" s="14" t="s">
        <v>1991</v>
      </c>
      <c r="C214" s="14" t="s">
        <v>1992</v>
      </c>
      <c r="D214" s="16" t="s">
        <v>1951</v>
      </c>
      <c r="E214" s="16"/>
      <c r="F214" s="14" t="s">
        <v>1993</v>
      </c>
      <c r="G214" s="14" t="s">
        <v>896</v>
      </c>
      <c r="H214" s="14" t="s">
        <v>897</v>
      </c>
      <c r="I214" s="15">
        <v>0</v>
      </c>
      <c r="J214" s="77"/>
      <c r="K214" s="92"/>
    </row>
    <row r="215" spans="1:11" ht="13" x14ac:dyDescent="0.15">
      <c r="A215" s="14" t="s">
        <v>1873</v>
      </c>
      <c r="B215" s="14" t="s">
        <v>1991</v>
      </c>
      <c r="C215" s="14" t="s">
        <v>1992</v>
      </c>
      <c r="D215" s="16" t="s">
        <v>1951</v>
      </c>
      <c r="E215" s="16"/>
      <c r="F215" s="14" t="s">
        <v>1993</v>
      </c>
      <c r="G215" s="14" t="s">
        <v>896</v>
      </c>
      <c r="H215" s="14" t="s">
        <v>897</v>
      </c>
      <c r="I215" s="15">
        <v>376.38</v>
      </c>
      <c r="J215" s="77"/>
      <c r="K215" s="92"/>
    </row>
    <row r="216" spans="1:11" ht="13" x14ac:dyDescent="0.15">
      <c r="A216" s="14" t="s">
        <v>1873</v>
      </c>
      <c r="B216" s="14" t="s">
        <v>1994</v>
      </c>
      <c r="C216" s="14" t="s">
        <v>1911</v>
      </c>
      <c r="D216" s="16" t="s">
        <v>1951</v>
      </c>
      <c r="E216" s="16"/>
      <c r="F216" s="14" t="s">
        <v>1995</v>
      </c>
      <c r="G216" s="14" t="s">
        <v>1913</v>
      </c>
      <c r="H216" s="14" t="s">
        <v>1914</v>
      </c>
      <c r="I216" s="15">
        <v>0</v>
      </c>
      <c r="J216" s="77"/>
      <c r="K216" s="92"/>
    </row>
    <row r="217" spans="1:11" ht="24" x14ac:dyDescent="0.15">
      <c r="A217" s="14" t="s">
        <v>1873</v>
      </c>
      <c r="B217" s="14" t="s">
        <v>1994</v>
      </c>
      <c r="C217" s="14" t="s">
        <v>1911</v>
      </c>
      <c r="D217" s="16" t="s">
        <v>1951</v>
      </c>
      <c r="E217" s="16"/>
      <c r="F217" s="14" t="s">
        <v>1996</v>
      </c>
      <c r="G217" s="14" t="s">
        <v>1913</v>
      </c>
      <c r="H217" s="14" t="s">
        <v>1914</v>
      </c>
      <c r="I217" s="15">
        <v>72</v>
      </c>
      <c r="J217" s="77"/>
      <c r="K217" s="92"/>
    </row>
    <row r="218" spans="1:11" ht="13" x14ac:dyDescent="0.15">
      <c r="A218" s="14" t="s">
        <v>1873</v>
      </c>
      <c r="B218" s="14" t="s">
        <v>1994</v>
      </c>
      <c r="C218" s="14" t="s">
        <v>1911</v>
      </c>
      <c r="D218" s="16" t="s">
        <v>1951</v>
      </c>
      <c r="E218" s="16"/>
      <c r="F218" s="14" t="s">
        <v>1995</v>
      </c>
      <c r="G218" s="14" t="s">
        <v>1913</v>
      </c>
      <c r="H218" s="14" t="s">
        <v>1914</v>
      </c>
      <c r="I218" s="15">
        <v>36.799999999999997</v>
      </c>
      <c r="J218" s="77"/>
      <c r="K218" s="92"/>
    </row>
    <row r="219" spans="1:11" ht="24" x14ac:dyDescent="0.15">
      <c r="A219" s="14" t="s">
        <v>1873</v>
      </c>
      <c r="B219" s="14" t="s">
        <v>1994</v>
      </c>
      <c r="C219" s="14" t="s">
        <v>1911</v>
      </c>
      <c r="D219" s="16" t="s">
        <v>1951</v>
      </c>
      <c r="E219" s="16"/>
      <c r="F219" s="14" t="s">
        <v>1997</v>
      </c>
      <c r="G219" s="14" t="s">
        <v>1913</v>
      </c>
      <c r="H219" s="14" t="s">
        <v>1914</v>
      </c>
      <c r="I219" s="15">
        <v>103.5</v>
      </c>
      <c r="J219" s="77"/>
      <c r="K219" s="92"/>
    </row>
    <row r="220" spans="1:11" ht="13" x14ac:dyDescent="0.15">
      <c r="A220" s="14" t="s">
        <v>1873</v>
      </c>
      <c r="B220" s="14" t="s">
        <v>1998</v>
      </c>
      <c r="C220" s="14" t="s">
        <v>1999</v>
      </c>
      <c r="D220" s="16" t="s">
        <v>1951</v>
      </c>
      <c r="E220" s="16"/>
      <c r="F220" s="14" t="s">
        <v>2000</v>
      </c>
      <c r="G220" s="14"/>
      <c r="H220" s="14" t="s">
        <v>1822</v>
      </c>
      <c r="I220" s="15">
        <v>0</v>
      </c>
      <c r="J220" s="77"/>
      <c r="K220" s="92"/>
    </row>
    <row r="221" spans="1:11" ht="13" x14ac:dyDescent="0.15">
      <c r="A221" s="14" t="s">
        <v>1873</v>
      </c>
      <c r="B221" s="14" t="s">
        <v>1998</v>
      </c>
      <c r="C221" s="14" t="s">
        <v>1999</v>
      </c>
      <c r="D221" s="16" t="s">
        <v>1951</v>
      </c>
      <c r="E221" s="16"/>
      <c r="F221" s="14" t="s">
        <v>2001</v>
      </c>
      <c r="G221" s="14"/>
      <c r="H221" s="14" t="s">
        <v>1822</v>
      </c>
      <c r="I221" s="15">
        <v>2800</v>
      </c>
      <c r="J221" s="77"/>
      <c r="K221" s="92"/>
    </row>
    <row r="222" spans="1:11" ht="13" x14ac:dyDescent="0.15">
      <c r="A222" s="14" t="s">
        <v>1873</v>
      </c>
      <c r="B222" s="14" t="s">
        <v>1998</v>
      </c>
      <c r="C222" s="14" t="s">
        <v>1999</v>
      </c>
      <c r="D222" s="16" t="s">
        <v>1951</v>
      </c>
      <c r="E222" s="16"/>
      <c r="F222" s="14" t="s">
        <v>2002</v>
      </c>
      <c r="G222" s="14"/>
      <c r="H222" s="14" t="s">
        <v>1822</v>
      </c>
      <c r="I222" s="15">
        <v>288</v>
      </c>
      <c r="J222" s="77"/>
      <c r="K222" s="92"/>
    </row>
    <row r="223" spans="1:11" ht="36" x14ac:dyDescent="0.15">
      <c r="A223" s="14" t="s">
        <v>1873</v>
      </c>
      <c r="B223" s="14" t="s">
        <v>2003</v>
      </c>
      <c r="C223" s="14" t="s">
        <v>2004</v>
      </c>
      <c r="D223" s="16" t="s">
        <v>1951</v>
      </c>
      <c r="E223" s="16"/>
      <c r="F223" s="14" t="s">
        <v>2005</v>
      </c>
      <c r="G223" s="14"/>
      <c r="H223" s="14" t="s">
        <v>1822</v>
      </c>
      <c r="I223" s="15">
        <v>0</v>
      </c>
      <c r="J223" s="77"/>
      <c r="K223" s="92"/>
    </row>
    <row r="224" spans="1:11" ht="13" x14ac:dyDescent="0.15">
      <c r="A224" s="14" t="s">
        <v>1873</v>
      </c>
      <c r="B224" s="14" t="s">
        <v>2003</v>
      </c>
      <c r="C224" s="14" t="s">
        <v>2004</v>
      </c>
      <c r="D224" s="16" t="s">
        <v>1951</v>
      </c>
      <c r="E224" s="16"/>
      <c r="F224" s="14" t="s">
        <v>2006</v>
      </c>
      <c r="G224" s="14"/>
      <c r="H224" s="14" t="s">
        <v>1822</v>
      </c>
      <c r="I224" s="15">
        <v>229.4</v>
      </c>
      <c r="J224" s="77"/>
      <c r="K224" s="92"/>
    </row>
    <row r="225" spans="1:11" ht="13" x14ac:dyDescent="0.15">
      <c r="A225" s="14" t="s">
        <v>1873</v>
      </c>
      <c r="B225" s="14" t="s">
        <v>2003</v>
      </c>
      <c r="C225" s="14" t="s">
        <v>2004</v>
      </c>
      <c r="D225" s="16" t="s">
        <v>1951</v>
      </c>
      <c r="E225" s="16"/>
      <c r="F225" s="14" t="s">
        <v>2007</v>
      </c>
      <c r="G225" s="14"/>
      <c r="H225" s="14" t="s">
        <v>1822</v>
      </c>
      <c r="I225" s="15">
        <v>1120</v>
      </c>
      <c r="J225" s="77"/>
      <c r="K225" s="92"/>
    </row>
    <row r="226" spans="1:11" ht="24" x14ac:dyDescent="0.15">
      <c r="A226" s="14" t="s">
        <v>1873</v>
      </c>
      <c r="B226" s="14" t="s">
        <v>2008</v>
      </c>
      <c r="C226" s="14" t="s">
        <v>2009</v>
      </c>
      <c r="D226" s="16" t="s">
        <v>1951</v>
      </c>
      <c r="E226" s="16"/>
      <c r="F226" s="14" t="s">
        <v>2010</v>
      </c>
      <c r="G226" s="14"/>
      <c r="H226" s="14" t="s">
        <v>1822</v>
      </c>
      <c r="I226" s="15">
        <v>0</v>
      </c>
      <c r="J226" s="77"/>
      <c r="K226" s="92"/>
    </row>
    <row r="227" spans="1:11" ht="13" x14ac:dyDescent="0.15">
      <c r="A227" s="14" t="s">
        <v>1873</v>
      </c>
      <c r="B227" s="14" t="s">
        <v>2008</v>
      </c>
      <c r="C227" s="14" t="s">
        <v>2009</v>
      </c>
      <c r="D227" s="16" t="s">
        <v>1951</v>
      </c>
      <c r="E227" s="16"/>
      <c r="F227" s="14" t="s">
        <v>2011</v>
      </c>
      <c r="G227" s="14"/>
      <c r="H227" s="14" t="s">
        <v>1822</v>
      </c>
      <c r="I227" s="15">
        <v>1120</v>
      </c>
      <c r="J227" s="77"/>
      <c r="K227" s="92"/>
    </row>
    <row r="228" spans="1:11" ht="13" x14ac:dyDescent="0.15">
      <c r="A228" s="14" t="s">
        <v>1873</v>
      </c>
      <c r="B228" s="14" t="s">
        <v>2008</v>
      </c>
      <c r="C228" s="14" t="s">
        <v>2009</v>
      </c>
      <c r="D228" s="16" t="s">
        <v>1951</v>
      </c>
      <c r="E228" s="16"/>
      <c r="F228" s="14" t="s">
        <v>2012</v>
      </c>
      <c r="G228" s="14"/>
      <c r="H228" s="14" t="s">
        <v>1822</v>
      </c>
      <c r="I228" s="15">
        <v>328.49</v>
      </c>
      <c r="J228" s="77"/>
      <c r="K228" s="92"/>
    </row>
    <row r="229" spans="1:11" ht="36" x14ac:dyDescent="0.15">
      <c r="A229" s="14" t="s">
        <v>1919</v>
      </c>
      <c r="B229" s="14" t="s">
        <v>2013</v>
      </c>
      <c r="C229" s="14" t="s">
        <v>2014</v>
      </c>
      <c r="D229" s="16" t="s">
        <v>1951</v>
      </c>
      <c r="E229" s="16"/>
      <c r="F229" s="14" t="s">
        <v>2015</v>
      </c>
      <c r="G229" s="14" t="s">
        <v>2016</v>
      </c>
      <c r="H229" s="14" t="s">
        <v>2017</v>
      </c>
      <c r="I229" s="15">
        <v>0</v>
      </c>
      <c r="J229" s="77"/>
      <c r="K229" s="92"/>
    </row>
    <row r="230" spans="1:11" ht="24" x14ac:dyDescent="0.15">
      <c r="A230" s="14" t="s">
        <v>1877</v>
      </c>
      <c r="B230" s="14" t="s">
        <v>2013</v>
      </c>
      <c r="C230" s="14" t="s">
        <v>2014</v>
      </c>
      <c r="D230" s="16" t="s">
        <v>1951</v>
      </c>
      <c r="E230" s="16"/>
      <c r="F230" s="14" t="s">
        <v>2018</v>
      </c>
      <c r="G230" s="14" t="s">
        <v>2016</v>
      </c>
      <c r="H230" s="14" t="s">
        <v>2017</v>
      </c>
      <c r="I230" s="15">
        <v>1800</v>
      </c>
      <c r="J230" s="77"/>
      <c r="K230" s="92"/>
    </row>
    <row r="231" spans="1:11" ht="24" x14ac:dyDescent="0.15">
      <c r="A231" s="14" t="s">
        <v>1924</v>
      </c>
      <c r="B231" s="14" t="s">
        <v>2013</v>
      </c>
      <c r="C231" s="14" t="s">
        <v>2014</v>
      </c>
      <c r="D231" s="16" t="s">
        <v>1951</v>
      </c>
      <c r="E231" s="16"/>
      <c r="F231" s="14" t="s">
        <v>2018</v>
      </c>
      <c r="G231" s="14" t="s">
        <v>2016</v>
      </c>
      <c r="H231" s="14" t="s">
        <v>2017</v>
      </c>
      <c r="I231" s="15">
        <v>1125</v>
      </c>
      <c r="J231" s="77"/>
      <c r="K231" s="92"/>
    </row>
    <row r="232" spans="1:11" ht="24" x14ac:dyDescent="0.15">
      <c r="A232" s="14" t="s">
        <v>2019</v>
      </c>
      <c r="B232" s="14" t="s">
        <v>2013</v>
      </c>
      <c r="C232" s="14" t="s">
        <v>2014</v>
      </c>
      <c r="D232" s="16" t="s">
        <v>1951</v>
      </c>
      <c r="E232" s="16"/>
      <c r="F232" s="14" t="s">
        <v>2018</v>
      </c>
      <c r="G232" s="14" t="s">
        <v>2016</v>
      </c>
      <c r="H232" s="14" t="s">
        <v>2017</v>
      </c>
      <c r="I232" s="15">
        <v>750</v>
      </c>
      <c r="J232" s="77"/>
      <c r="K232" s="92"/>
    </row>
    <row r="233" spans="1:11" ht="24" x14ac:dyDescent="0.15">
      <c r="A233" s="14" t="s">
        <v>1919</v>
      </c>
      <c r="B233" s="14" t="s">
        <v>2013</v>
      </c>
      <c r="C233" s="14" t="s">
        <v>2014</v>
      </c>
      <c r="D233" s="16" t="s">
        <v>1951</v>
      </c>
      <c r="E233" s="16"/>
      <c r="F233" s="14" t="s">
        <v>2018</v>
      </c>
      <c r="G233" s="14" t="s">
        <v>2016</v>
      </c>
      <c r="H233" s="14" t="s">
        <v>2017</v>
      </c>
      <c r="I233" s="15">
        <v>1155</v>
      </c>
      <c r="J233" s="77"/>
      <c r="K233" s="92"/>
    </row>
    <row r="234" spans="1:11" ht="36" x14ac:dyDescent="0.15">
      <c r="A234" s="14" t="s">
        <v>1919</v>
      </c>
      <c r="B234" s="14" t="s">
        <v>2020</v>
      </c>
      <c r="C234" s="14" t="s">
        <v>2021</v>
      </c>
      <c r="D234" s="16" t="s">
        <v>2022</v>
      </c>
      <c r="E234" s="16"/>
      <c r="F234" s="14" t="s">
        <v>2023</v>
      </c>
      <c r="G234" s="14" t="s">
        <v>1930</v>
      </c>
      <c r="H234" s="14" t="s">
        <v>1931</v>
      </c>
      <c r="I234" s="15">
        <v>0</v>
      </c>
      <c r="J234" s="77"/>
      <c r="K234" s="92"/>
    </row>
    <row r="235" spans="1:11" ht="24" x14ac:dyDescent="0.15">
      <c r="A235" s="14" t="s">
        <v>1873</v>
      </c>
      <c r="B235" s="14" t="s">
        <v>2020</v>
      </c>
      <c r="C235" s="14" t="s">
        <v>2021</v>
      </c>
      <c r="D235" s="16" t="s">
        <v>2022</v>
      </c>
      <c r="E235" s="16"/>
      <c r="F235" s="14" t="s">
        <v>2024</v>
      </c>
      <c r="G235" s="14" t="s">
        <v>1930</v>
      </c>
      <c r="H235" s="14" t="s">
        <v>1931</v>
      </c>
      <c r="I235" s="15">
        <v>432.7</v>
      </c>
      <c r="J235" s="77"/>
      <c r="K235" s="92"/>
    </row>
    <row r="236" spans="1:11" ht="24" x14ac:dyDescent="0.15">
      <c r="A236" s="14" t="s">
        <v>2019</v>
      </c>
      <c r="B236" s="14" t="s">
        <v>2020</v>
      </c>
      <c r="C236" s="14" t="s">
        <v>2021</v>
      </c>
      <c r="D236" s="16" t="s">
        <v>2022</v>
      </c>
      <c r="E236" s="16"/>
      <c r="F236" s="14" t="s">
        <v>2024</v>
      </c>
      <c r="G236" s="14" t="s">
        <v>1930</v>
      </c>
      <c r="H236" s="14" t="s">
        <v>1931</v>
      </c>
      <c r="I236" s="15">
        <v>377</v>
      </c>
      <c r="J236" s="77"/>
      <c r="K236" s="92"/>
    </row>
    <row r="237" spans="1:11" ht="24" x14ac:dyDescent="0.15">
      <c r="A237" s="14" t="s">
        <v>1919</v>
      </c>
      <c r="B237" s="14" t="s">
        <v>2020</v>
      </c>
      <c r="C237" s="14" t="s">
        <v>2021</v>
      </c>
      <c r="D237" s="16" t="s">
        <v>2022</v>
      </c>
      <c r="E237" s="16"/>
      <c r="F237" s="14" t="s">
        <v>2024</v>
      </c>
      <c r="G237" s="14" t="s">
        <v>1930</v>
      </c>
      <c r="H237" s="14" t="s">
        <v>1931</v>
      </c>
      <c r="I237" s="15">
        <v>649.04999999999995</v>
      </c>
      <c r="J237" s="77"/>
      <c r="K237" s="92"/>
    </row>
    <row r="238" spans="1:11" ht="24" x14ac:dyDescent="0.15">
      <c r="A238" s="14" t="s">
        <v>1924</v>
      </c>
      <c r="B238" s="14" t="s">
        <v>2020</v>
      </c>
      <c r="C238" s="14" t="s">
        <v>2021</v>
      </c>
      <c r="D238" s="16" t="s">
        <v>2022</v>
      </c>
      <c r="E238" s="16"/>
      <c r="F238" s="14" t="s">
        <v>2024</v>
      </c>
      <c r="G238" s="14" t="s">
        <v>1930</v>
      </c>
      <c r="H238" s="14" t="s">
        <v>1931</v>
      </c>
      <c r="I238" s="15">
        <v>649.04999999999995</v>
      </c>
      <c r="J238" s="77"/>
      <c r="K238" s="92"/>
    </row>
    <row r="239" spans="1:11" ht="24" x14ac:dyDescent="0.15">
      <c r="A239" s="14" t="s">
        <v>2025</v>
      </c>
      <c r="B239" s="14" t="s">
        <v>2026</v>
      </c>
      <c r="C239" s="14" t="s">
        <v>2027</v>
      </c>
      <c r="D239" s="16" t="s">
        <v>2028</v>
      </c>
      <c r="E239" s="16"/>
      <c r="F239" s="14" t="s">
        <v>2029</v>
      </c>
      <c r="G239" s="14" t="s">
        <v>2030</v>
      </c>
      <c r="H239" s="14" t="s">
        <v>2031</v>
      </c>
      <c r="I239" s="15">
        <v>0</v>
      </c>
      <c r="J239" s="77"/>
      <c r="K239" s="92"/>
    </row>
    <row r="240" spans="1:11" ht="24" x14ac:dyDescent="0.15">
      <c r="A240" s="14" t="s">
        <v>2025</v>
      </c>
      <c r="B240" s="14" t="s">
        <v>2026</v>
      </c>
      <c r="C240" s="14" t="s">
        <v>2027</v>
      </c>
      <c r="D240" s="16" t="s">
        <v>2028</v>
      </c>
      <c r="E240" s="16"/>
      <c r="F240" s="14" t="s">
        <v>2029</v>
      </c>
      <c r="G240" s="14" t="s">
        <v>2030</v>
      </c>
      <c r="H240" s="14" t="s">
        <v>2031</v>
      </c>
      <c r="I240" s="15">
        <v>95</v>
      </c>
      <c r="J240" s="77"/>
      <c r="K240" s="92"/>
    </row>
    <row r="241" spans="1:11" ht="13" x14ac:dyDescent="0.15">
      <c r="A241" s="14" t="s">
        <v>1877</v>
      </c>
      <c r="B241" s="14" t="s">
        <v>2032</v>
      </c>
      <c r="C241" s="14" t="s">
        <v>2033</v>
      </c>
      <c r="D241" s="16" t="s">
        <v>2028</v>
      </c>
      <c r="E241" s="16"/>
      <c r="F241" s="14" t="s">
        <v>2034</v>
      </c>
      <c r="G241" s="14" t="s">
        <v>2035</v>
      </c>
      <c r="H241" s="14" t="s">
        <v>2036</v>
      </c>
      <c r="I241" s="15">
        <v>0</v>
      </c>
      <c r="J241" s="77"/>
      <c r="K241" s="92"/>
    </row>
    <row r="242" spans="1:11" ht="13" x14ac:dyDescent="0.15">
      <c r="A242" s="14" t="s">
        <v>1877</v>
      </c>
      <c r="B242" s="14" t="s">
        <v>2032</v>
      </c>
      <c r="C242" s="14" t="s">
        <v>2033</v>
      </c>
      <c r="D242" s="16" t="s">
        <v>2028</v>
      </c>
      <c r="E242" s="16"/>
      <c r="F242" s="14" t="s">
        <v>2034</v>
      </c>
      <c r="G242" s="14" t="s">
        <v>2035</v>
      </c>
      <c r="H242" s="14" t="s">
        <v>2036</v>
      </c>
      <c r="I242" s="15">
        <v>124.7</v>
      </c>
      <c r="J242" s="77"/>
      <c r="K242" s="92"/>
    </row>
    <row r="243" spans="1:11" ht="36" x14ac:dyDescent="0.15">
      <c r="A243" s="14" t="s">
        <v>1873</v>
      </c>
      <c r="B243" s="14" t="s">
        <v>2037</v>
      </c>
      <c r="C243" s="14" t="s">
        <v>2038</v>
      </c>
      <c r="D243" s="16" t="s">
        <v>2039</v>
      </c>
      <c r="E243" s="16"/>
      <c r="F243" s="14" t="s">
        <v>2040</v>
      </c>
      <c r="G243" s="14"/>
      <c r="H243" s="14" t="s">
        <v>2041</v>
      </c>
      <c r="I243" s="15">
        <v>0</v>
      </c>
      <c r="J243" s="77"/>
      <c r="K243" s="92"/>
    </row>
    <row r="244" spans="1:11" ht="24" x14ac:dyDescent="0.15">
      <c r="A244" s="14" t="s">
        <v>1873</v>
      </c>
      <c r="B244" s="14" t="s">
        <v>2037</v>
      </c>
      <c r="C244" s="14" t="s">
        <v>2038</v>
      </c>
      <c r="D244" s="16" t="s">
        <v>2039</v>
      </c>
      <c r="E244" s="16"/>
      <c r="F244" s="14" t="s">
        <v>2042</v>
      </c>
      <c r="G244" s="14"/>
      <c r="H244" s="14" t="s">
        <v>2041</v>
      </c>
      <c r="I244" s="15">
        <v>800</v>
      </c>
      <c r="J244" s="77"/>
      <c r="K244" s="92"/>
    </row>
    <row r="245" spans="1:11" ht="24" x14ac:dyDescent="0.15">
      <c r="A245" s="14" t="s">
        <v>1873</v>
      </c>
      <c r="B245" s="14" t="s">
        <v>2043</v>
      </c>
      <c r="C245" s="14" t="s">
        <v>2044</v>
      </c>
      <c r="D245" s="16" t="s">
        <v>2039</v>
      </c>
      <c r="E245" s="16"/>
      <c r="F245" s="14" t="s">
        <v>2045</v>
      </c>
      <c r="G245" s="14" t="s">
        <v>2046</v>
      </c>
      <c r="H245" s="14" t="s">
        <v>2047</v>
      </c>
      <c r="I245" s="15">
        <v>0</v>
      </c>
      <c r="J245" s="77"/>
      <c r="K245" s="92"/>
    </row>
    <row r="246" spans="1:11" ht="24" x14ac:dyDescent="0.15">
      <c r="A246" s="14" t="s">
        <v>1873</v>
      </c>
      <c r="B246" s="14" t="s">
        <v>2043</v>
      </c>
      <c r="C246" s="14" t="s">
        <v>2044</v>
      </c>
      <c r="D246" s="16" t="s">
        <v>2039</v>
      </c>
      <c r="E246" s="16"/>
      <c r="F246" s="14" t="s">
        <v>2048</v>
      </c>
      <c r="G246" s="14" t="s">
        <v>2046</v>
      </c>
      <c r="H246" s="14" t="s">
        <v>2047</v>
      </c>
      <c r="I246" s="15">
        <v>96</v>
      </c>
      <c r="J246" s="77"/>
      <c r="K246" s="92"/>
    </row>
    <row r="247" spans="1:11" ht="24" x14ac:dyDescent="0.15">
      <c r="A247" s="14" t="s">
        <v>1873</v>
      </c>
      <c r="B247" s="14" t="s">
        <v>2049</v>
      </c>
      <c r="C247" s="14" t="s">
        <v>2050</v>
      </c>
      <c r="D247" s="16" t="s">
        <v>2039</v>
      </c>
      <c r="E247" s="16"/>
      <c r="F247" s="14" t="s">
        <v>2051</v>
      </c>
      <c r="G247" s="14"/>
      <c r="H247" s="14" t="s">
        <v>1853</v>
      </c>
      <c r="I247" s="15">
        <v>0</v>
      </c>
      <c r="J247" s="77"/>
      <c r="K247" s="92"/>
    </row>
    <row r="248" spans="1:11" ht="24" x14ac:dyDescent="0.15">
      <c r="A248" s="14" t="s">
        <v>1873</v>
      </c>
      <c r="B248" s="14" t="s">
        <v>2049</v>
      </c>
      <c r="C248" s="14" t="s">
        <v>2050</v>
      </c>
      <c r="D248" s="16" t="s">
        <v>2039</v>
      </c>
      <c r="E248" s="16"/>
      <c r="F248" s="14" t="s">
        <v>2052</v>
      </c>
      <c r="G248" s="14"/>
      <c r="H248" s="14" t="s">
        <v>1853</v>
      </c>
      <c r="I248" s="15">
        <v>2500</v>
      </c>
      <c r="J248" s="77"/>
      <c r="K248" s="92"/>
    </row>
    <row r="249" spans="1:11" ht="24" x14ac:dyDescent="0.15">
      <c r="A249" s="14" t="s">
        <v>1873</v>
      </c>
      <c r="B249" s="14" t="s">
        <v>2053</v>
      </c>
      <c r="C249" s="14" t="s">
        <v>2054</v>
      </c>
      <c r="D249" s="16" t="s">
        <v>1892</v>
      </c>
      <c r="E249" s="16"/>
      <c r="F249" s="14" t="s">
        <v>2055</v>
      </c>
      <c r="G249" s="14"/>
      <c r="H249" s="14" t="s">
        <v>2056</v>
      </c>
      <c r="I249" s="15">
        <v>0</v>
      </c>
      <c r="J249" s="77"/>
      <c r="K249" s="92"/>
    </row>
    <row r="250" spans="1:11" ht="24" x14ac:dyDescent="0.15">
      <c r="A250" s="14" t="s">
        <v>1873</v>
      </c>
      <c r="B250" s="14" t="s">
        <v>2053</v>
      </c>
      <c r="C250" s="14" t="s">
        <v>2054</v>
      </c>
      <c r="D250" s="16" t="s">
        <v>1892</v>
      </c>
      <c r="E250" s="16"/>
      <c r="F250" s="14" t="s">
        <v>2057</v>
      </c>
      <c r="G250" s="14"/>
      <c r="H250" s="14" t="s">
        <v>2056</v>
      </c>
      <c r="I250" s="15">
        <v>653.55999999999995</v>
      </c>
      <c r="J250" s="77"/>
      <c r="K250" s="92"/>
    </row>
    <row r="251" spans="1:11" ht="13" x14ac:dyDescent="0.15">
      <c r="A251" s="14" t="s">
        <v>1873</v>
      </c>
      <c r="B251" s="14" t="s">
        <v>2053</v>
      </c>
      <c r="C251" s="14"/>
      <c r="D251" s="16" t="s">
        <v>1892</v>
      </c>
      <c r="E251" s="16"/>
      <c r="F251" s="14" t="s">
        <v>2128</v>
      </c>
      <c r="G251" s="14"/>
      <c r="H251" s="14" t="s">
        <v>2056</v>
      </c>
      <c r="I251" s="15">
        <v>6.68</v>
      </c>
      <c r="J251" s="77"/>
      <c r="K251" s="92"/>
    </row>
    <row r="252" spans="1:11" ht="13" x14ac:dyDescent="0.15">
      <c r="A252" s="14" t="s">
        <v>1873</v>
      </c>
      <c r="B252" s="14" t="s">
        <v>2059</v>
      </c>
      <c r="C252" s="14" t="s">
        <v>2060</v>
      </c>
      <c r="D252" s="16" t="s">
        <v>1951</v>
      </c>
      <c r="E252" s="16"/>
      <c r="F252" s="14" t="s">
        <v>2061</v>
      </c>
      <c r="G252" s="14"/>
      <c r="H252" s="14" t="s">
        <v>2062</v>
      </c>
      <c r="I252" s="15">
        <v>0</v>
      </c>
      <c r="J252" s="77"/>
      <c r="K252" s="92"/>
    </row>
    <row r="253" spans="1:11" ht="13" x14ac:dyDescent="0.15">
      <c r="A253" s="14" t="s">
        <v>1873</v>
      </c>
      <c r="B253" s="14" t="s">
        <v>2059</v>
      </c>
      <c r="C253" s="14" t="s">
        <v>2060</v>
      </c>
      <c r="D253" s="16" t="s">
        <v>1951</v>
      </c>
      <c r="E253" s="16"/>
      <c r="F253" s="14" t="s">
        <v>2061</v>
      </c>
      <c r="G253" s="14"/>
      <c r="H253" s="14" t="s">
        <v>2062</v>
      </c>
      <c r="I253" s="15">
        <v>226.1</v>
      </c>
      <c r="J253" s="77"/>
      <c r="K253" s="92"/>
    </row>
    <row r="254" spans="1:11" ht="24" x14ac:dyDescent="0.15">
      <c r="A254" s="14" t="s">
        <v>1873</v>
      </c>
      <c r="B254" s="14" t="s">
        <v>2063</v>
      </c>
      <c r="C254" s="14" t="s">
        <v>2063</v>
      </c>
      <c r="D254" s="16" t="s">
        <v>1892</v>
      </c>
      <c r="E254" s="16"/>
      <c r="F254" s="14" t="s">
        <v>2064</v>
      </c>
      <c r="G254" s="14"/>
      <c r="H254" s="14" t="s">
        <v>1857</v>
      </c>
      <c r="I254" s="15">
        <v>0</v>
      </c>
      <c r="J254" s="77"/>
      <c r="K254" s="92"/>
    </row>
    <row r="255" spans="1:11" ht="13" x14ac:dyDescent="0.15">
      <c r="A255" s="14" t="s">
        <v>1873</v>
      </c>
      <c r="B255" s="14" t="s">
        <v>2063</v>
      </c>
      <c r="C255" s="14" t="s">
        <v>2063</v>
      </c>
      <c r="D255" s="16" t="s">
        <v>1892</v>
      </c>
      <c r="E255" s="16"/>
      <c r="F255" s="14" t="s">
        <v>1858</v>
      </c>
      <c r="G255" s="14"/>
      <c r="H255" s="14" t="s">
        <v>1857</v>
      </c>
      <c r="I255" s="15">
        <v>38</v>
      </c>
      <c r="J255" s="77"/>
      <c r="K255" s="92"/>
    </row>
    <row r="256" spans="1:11" ht="13" x14ac:dyDescent="0.15">
      <c r="A256" s="14" t="s">
        <v>1873</v>
      </c>
      <c r="B256" s="14" t="s">
        <v>2063</v>
      </c>
      <c r="C256" s="14" t="s">
        <v>2063</v>
      </c>
      <c r="D256" s="16" t="s">
        <v>1892</v>
      </c>
      <c r="E256" s="16"/>
      <c r="F256" s="14" t="s">
        <v>2065</v>
      </c>
      <c r="G256" s="14"/>
      <c r="H256" s="14" t="s">
        <v>1857</v>
      </c>
      <c r="I256" s="15">
        <v>8.59</v>
      </c>
      <c r="J256" s="77"/>
      <c r="K256" s="92"/>
    </row>
    <row r="257" spans="1:11" ht="13" x14ac:dyDescent="0.15">
      <c r="A257" s="14" t="s">
        <v>1873</v>
      </c>
      <c r="B257" s="14" t="s">
        <v>2066</v>
      </c>
      <c r="C257" s="14" t="s">
        <v>2066</v>
      </c>
      <c r="D257" s="16" t="s">
        <v>1892</v>
      </c>
      <c r="E257" s="16"/>
      <c r="F257" s="14" t="s">
        <v>2067</v>
      </c>
      <c r="G257" s="14"/>
      <c r="H257" s="14" t="s">
        <v>1857</v>
      </c>
      <c r="I257" s="15">
        <v>0</v>
      </c>
      <c r="J257" s="77"/>
      <c r="K257" s="92"/>
    </row>
    <row r="258" spans="1:11" ht="13" x14ac:dyDescent="0.15">
      <c r="A258" s="14" t="s">
        <v>1873</v>
      </c>
      <c r="B258" s="14" t="s">
        <v>2066</v>
      </c>
      <c r="C258" s="14" t="s">
        <v>2066</v>
      </c>
      <c r="D258" s="16" t="s">
        <v>1892</v>
      </c>
      <c r="E258" s="16"/>
      <c r="F258" s="14" t="s">
        <v>1858</v>
      </c>
      <c r="G258" s="14"/>
      <c r="H258" s="14" t="s">
        <v>1857</v>
      </c>
      <c r="I258" s="15">
        <v>171.9</v>
      </c>
      <c r="J258" s="77"/>
      <c r="K258" s="92"/>
    </row>
    <row r="259" spans="1:11" ht="13" x14ac:dyDescent="0.15">
      <c r="A259" s="14" t="s">
        <v>1873</v>
      </c>
      <c r="B259" s="14" t="s">
        <v>2068</v>
      </c>
      <c r="C259" s="14" t="s">
        <v>2068</v>
      </c>
      <c r="D259" s="16" t="s">
        <v>1892</v>
      </c>
      <c r="E259" s="16"/>
      <c r="F259" s="14" t="s">
        <v>2069</v>
      </c>
      <c r="G259" s="14"/>
      <c r="H259" s="14" t="s">
        <v>2070</v>
      </c>
      <c r="I259" s="15">
        <v>0</v>
      </c>
      <c r="J259" s="77"/>
      <c r="K259" s="92"/>
    </row>
    <row r="260" spans="1:11" ht="13" x14ac:dyDescent="0.15">
      <c r="A260" s="14" t="s">
        <v>1873</v>
      </c>
      <c r="B260" s="14" t="s">
        <v>2068</v>
      </c>
      <c r="C260" s="14" t="s">
        <v>2068</v>
      </c>
      <c r="D260" s="16" t="s">
        <v>1892</v>
      </c>
      <c r="E260" s="16"/>
      <c r="F260" s="14" t="s">
        <v>2071</v>
      </c>
      <c r="G260" s="14"/>
      <c r="H260" s="14" t="s">
        <v>2070</v>
      </c>
      <c r="I260" s="15">
        <v>243</v>
      </c>
      <c r="J260" s="77"/>
      <c r="K260" s="92"/>
    </row>
    <row r="261" spans="1:11" ht="13" x14ac:dyDescent="0.15">
      <c r="A261" s="14" t="s">
        <v>1873</v>
      </c>
      <c r="B261" s="14" t="s">
        <v>2072</v>
      </c>
      <c r="C261" s="14" t="s">
        <v>2072</v>
      </c>
      <c r="D261" s="16" t="s">
        <v>1892</v>
      </c>
      <c r="E261" s="16"/>
      <c r="F261" s="14" t="s">
        <v>1868</v>
      </c>
      <c r="G261" s="14"/>
      <c r="H261" s="14" t="s">
        <v>1871</v>
      </c>
      <c r="I261" s="15">
        <v>0</v>
      </c>
      <c r="J261" s="77"/>
      <c r="K261" s="92"/>
    </row>
    <row r="262" spans="1:11" ht="13" x14ac:dyDescent="0.15">
      <c r="A262" s="14" t="s">
        <v>1873</v>
      </c>
      <c r="B262" s="14" t="s">
        <v>2072</v>
      </c>
      <c r="C262" s="14" t="s">
        <v>2072</v>
      </c>
      <c r="D262" s="16" t="s">
        <v>1892</v>
      </c>
      <c r="E262" s="16"/>
      <c r="F262" s="14" t="s">
        <v>1872</v>
      </c>
      <c r="G262" s="14"/>
      <c r="H262" s="14" t="s">
        <v>1871</v>
      </c>
      <c r="I262" s="15">
        <v>123</v>
      </c>
      <c r="J262" s="77"/>
      <c r="K262" s="92"/>
    </row>
    <row r="263" spans="1:11" ht="13" x14ac:dyDescent="0.15">
      <c r="A263" s="14" t="s">
        <v>1873</v>
      </c>
      <c r="B263" s="14" t="s">
        <v>2073</v>
      </c>
      <c r="C263" s="14" t="s">
        <v>2073</v>
      </c>
      <c r="D263" s="16" t="s">
        <v>1892</v>
      </c>
      <c r="E263" s="16"/>
      <c r="F263" s="14" t="s">
        <v>2074</v>
      </c>
      <c r="G263" s="14"/>
      <c r="H263" s="14" t="s">
        <v>1869</v>
      </c>
      <c r="I263" s="15">
        <v>0</v>
      </c>
      <c r="J263" s="77"/>
      <c r="K263" s="92"/>
    </row>
    <row r="264" spans="1:11" ht="13" x14ac:dyDescent="0.15">
      <c r="A264" s="14" t="s">
        <v>1873</v>
      </c>
      <c r="B264" s="14" t="s">
        <v>2073</v>
      </c>
      <c r="C264" s="14" t="s">
        <v>2073</v>
      </c>
      <c r="D264" s="16" t="s">
        <v>1892</v>
      </c>
      <c r="E264" s="16"/>
      <c r="F264" s="14" t="s">
        <v>187</v>
      </c>
      <c r="G264" s="14"/>
      <c r="H264" s="14" t="s">
        <v>1869</v>
      </c>
      <c r="I264" s="15">
        <v>16.399999999999999</v>
      </c>
      <c r="J264" s="77"/>
      <c r="K264" s="92"/>
    </row>
    <row r="265" spans="1:11" ht="24" x14ac:dyDescent="0.15">
      <c r="A265" s="14" t="s">
        <v>1873</v>
      </c>
      <c r="B265" s="14" t="s">
        <v>2075</v>
      </c>
      <c r="C265" s="14" t="s">
        <v>2075</v>
      </c>
      <c r="D265" s="16" t="s">
        <v>1908</v>
      </c>
      <c r="E265" s="16"/>
      <c r="F265" s="14" t="s">
        <v>2076</v>
      </c>
      <c r="G265" s="14"/>
      <c r="H265" s="14" t="s">
        <v>2077</v>
      </c>
      <c r="I265" s="15">
        <v>0</v>
      </c>
      <c r="J265" s="77"/>
      <c r="K265" s="92"/>
    </row>
    <row r="266" spans="1:11" ht="13" x14ac:dyDescent="0.15">
      <c r="A266" s="14" t="s">
        <v>1873</v>
      </c>
      <c r="B266" s="14" t="s">
        <v>2075</v>
      </c>
      <c r="C266" s="14" t="s">
        <v>2075</v>
      </c>
      <c r="D266" s="16" t="s">
        <v>1908</v>
      </c>
      <c r="E266" s="16"/>
      <c r="F266" s="14" t="s">
        <v>2078</v>
      </c>
      <c r="G266" s="14"/>
      <c r="H266" s="14" t="s">
        <v>2077</v>
      </c>
      <c r="I266" s="15">
        <v>60</v>
      </c>
      <c r="J266" s="77"/>
      <c r="K266" s="92"/>
    </row>
    <row r="267" spans="1:11" ht="13" x14ac:dyDescent="0.15">
      <c r="A267" s="14" t="s">
        <v>1873</v>
      </c>
      <c r="B267" s="14" t="s">
        <v>2079</v>
      </c>
      <c r="C267" s="14" t="s">
        <v>2079</v>
      </c>
      <c r="D267" s="16" t="s">
        <v>1908</v>
      </c>
      <c r="E267" s="16"/>
      <c r="F267" s="14" t="s">
        <v>2080</v>
      </c>
      <c r="G267" s="14"/>
      <c r="H267" s="14" t="s">
        <v>2081</v>
      </c>
      <c r="I267" s="15">
        <v>0</v>
      </c>
      <c r="J267" s="77"/>
      <c r="K267" s="92"/>
    </row>
    <row r="268" spans="1:11" ht="13" x14ac:dyDescent="0.15">
      <c r="A268" s="14" t="s">
        <v>1873</v>
      </c>
      <c r="B268" s="14" t="s">
        <v>2079</v>
      </c>
      <c r="C268" s="14" t="s">
        <v>2079</v>
      </c>
      <c r="D268" s="16" t="s">
        <v>1908</v>
      </c>
      <c r="E268" s="16"/>
      <c r="F268" s="14" t="s">
        <v>2080</v>
      </c>
      <c r="G268" s="14"/>
      <c r="H268" s="14" t="s">
        <v>2081</v>
      </c>
      <c r="I268" s="15">
        <v>29.9</v>
      </c>
      <c r="J268" s="77"/>
      <c r="K268" s="92"/>
    </row>
    <row r="269" spans="1:11" ht="24" x14ac:dyDescent="0.15">
      <c r="A269" s="14" t="s">
        <v>1971</v>
      </c>
      <c r="B269" s="14" t="s">
        <v>2082</v>
      </c>
      <c r="C269" s="14" t="s">
        <v>2082</v>
      </c>
      <c r="D269" s="16" t="s">
        <v>2083</v>
      </c>
      <c r="E269" s="16"/>
      <c r="F269" s="14" t="s">
        <v>2084</v>
      </c>
      <c r="G269" s="14"/>
      <c r="H269" s="14" t="s">
        <v>2085</v>
      </c>
      <c r="I269" s="15">
        <v>0</v>
      </c>
      <c r="J269" s="77"/>
      <c r="K269" s="92"/>
    </row>
    <row r="270" spans="1:11" ht="24" x14ac:dyDescent="0.15">
      <c r="A270" s="14" t="s">
        <v>1873</v>
      </c>
      <c r="B270" s="14" t="s">
        <v>2082</v>
      </c>
      <c r="C270" s="14" t="s">
        <v>2082</v>
      </c>
      <c r="D270" s="16" t="s">
        <v>2083</v>
      </c>
      <c r="E270" s="16"/>
      <c r="F270" s="14" t="s">
        <v>2086</v>
      </c>
      <c r="G270" s="14"/>
      <c r="H270" s="14" t="s">
        <v>2085</v>
      </c>
      <c r="I270" s="15">
        <v>2640</v>
      </c>
      <c r="J270" s="77"/>
      <c r="K270" s="92"/>
    </row>
    <row r="271" spans="1:11" ht="24" x14ac:dyDescent="0.15">
      <c r="A271" s="14" t="s">
        <v>2129</v>
      </c>
      <c r="B271" s="14" t="s">
        <v>2082</v>
      </c>
      <c r="C271" s="14" t="s">
        <v>2082</v>
      </c>
      <c r="D271" s="16" t="s">
        <v>2083</v>
      </c>
      <c r="E271" s="16"/>
      <c r="F271" s="14" t="s">
        <v>2086</v>
      </c>
      <c r="G271" s="14"/>
      <c r="H271" s="14" t="s">
        <v>2085</v>
      </c>
      <c r="I271" s="15">
        <v>2640</v>
      </c>
      <c r="J271" s="77"/>
      <c r="K271" s="92"/>
    </row>
    <row r="272" spans="1:11" ht="24" x14ac:dyDescent="0.15">
      <c r="A272" s="14" t="s">
        <v>1977</v>
      </c>
      <c r="B272" s="14" t="s">
        <v>2082</v>
      </c>
      <c r="C272" s="14" t="s">
        <v>2082</v>
      </c>
      <c r="D272" s="16" t="s">
        <v>2083</v>
      </c>
      <c r="E272" s="16"/>
      <c r="F272" s="14" t="s">
        <v>2086</v>
      </c>
      <c r="G272" s="14"/>
      <c r="H272" s="14" t="s">
        <v>2085</v>
      </c>
      <c r="I272" s="15">
        <v>2640</v>
      </c>
      <c r="J272" s="77"/>
      <c r="K272" s="92"/>
    </row>
    <row r="273" spans="1:11" ht="24" x14ac:dyDescent="0.15">
      <c r="A273" s="14" t="s">
        <v>1971</v>
      </c>
      <c r="B273" s="14" t="s">
        <v>2082</v>
      </c>
      <c r="C273" s="14" t="s">
        <v>2082</v>
      </c>
      <c r="D273" s="16" t="s">
        <v>2083</v>
      </c>
      <c r="E273" s="16"/>
      <c r="F273" s="14" t="s">
        <v>2086</v>
      </c>
      <c r="G273" s="14"/>
      <c r="H273" s="14" t="s">
        <v>2085</v>
      </c>
      <c r="I273" s="15">
        <v>2640</v>
      </c>
      <c r="J273" s="77"/>
      <c r="K273" s="92"/>
    </row>
    <row r="274" spans="1:11" ht="24" x14ac:dyDescent="0.15">
      <c r="A274" s="14" t="s">
        <v>1976</v>
      </c>
      <c r="B274" s="14" t="s">
        <v>2082</v>
      </c>
      <c r="C274" s="14" t="s">
        <v>2082</v>
      </c>
      <c r="D274" s="16" t="s">
        <v>2083</v>
      </c>
      <c r="E274" s="16"/>
      <c r="F274" s="14" t="s">
        <v>2086</v>
      </c>
      <c r="G274" s="14"/>
      <c r="H274" s="14" t="s">
        <v>2085</v>
      </c>
      <c r="I274" s="15">
        <v>3990</v>
      </c>
      <c r="J274" s="77"/>
      <c r="K274" s="92"/>
    </row>
    <row r="275" spans="1:11" ht="13" x14ac:dyDescent="0.15">
      <c r="A275" s="14" t="s">
        <v>1873</v>
      </c>
      <c r="B275" s="14" t="s">
        <v>2082</v>
      </c>
      <c r="C275" s="14" t="s">
        <v>2082</v>
      </c>
      <c r="D275" s="16" t="s">
        <v>2083</v>
      </c>
      <c r="E275" s="16"/>
      <c r="F275" s="14" t="s">
        <v>2087</v>
      </c>
      <c r="G275" s="14"/>
      <c r="H275" s="14" t="s">
        <v>2085</v>
      </c>
      <c r="I275" s="15">
        <v>1000</v>
      </c>
      <c r="J275" s="77"/>
      <c r="K275" s="92"/>
    </row>
    <row r="276" spans="1:11" ht="13" x14ac:dyDescent="0.15">
      <c r="A276" s="14" t="s">
        <v>1873</v>
      </c>
      <c r="B276" s="14" t="s">
        <v>2082</v>
      </c>
      <c r="C276" s="14" t="s">
        <v>2082</v>
      </c>
      <c r="D276" s="16" t="s">
        <v>2083</v>
      </c>
      <c r="E276" s="16"/>
      <c r="F276" s="14" t="s">
        <v>2088</v>
      </c>
      <c r="G276" s="14"/>
      <c r="H276" s="14" t="s">
        <v>2085</v>
      </c>
      <c r="I276" s="15">
        <v>1000</v>
      </c>
      <c r="J276" s="77"/>
      <c r="K276" s="92"/>
    </row>
    <row r="277" spans="1:11" ht="24" x14ac:dyDescent="0.15">
      <c r="A277" s="14" t="s">
        <v>1873</v>
      </c>
      <c r="B277" s="14" t="s">
        <v>2089</v>
      </c>
      <c r="C277" s="14" t="s">
        <v>2089</v>
      </c>
      <c r="D277" s="16" t="s">
        <v>1951</v>
      </c>
      <c r="E277" s="16"/>
      <c r="F277" s="14" t="s">
        <v>2076</v>
      </c>
      <c r="G277" s="14"/>
      <c r="H277" s="14" t="s">
        <v>2090</v>
      </c>
      <c r="I277" s="15">
        <v>0</v>
      </c>
      <c r="J277" s="77"/>
      <c r="K277" s="92"/>
    </row>
    <row r="278" spans="1:11" ht="13" x14ac:dyDescent="0.15">
      <c r="A278" s="14" t="s">
        <v>1873</v>
      </c>
      <c r="B278" s="14" t="s">
        <v>2089</v>
      </c>
      <c r="C278" s="14" t="s">
        <v>2089</v>
      </c>
      <c r="D278" s="16" t="s">
        <v>1951</v>
      </c>
      <c r="E278" s="16"/>
      <c r="F278" s="14" t="s">
        <v>2091</v>
      </c>
      <c r="G278" s="14"/>
      <c r="H278" s="14" t="s">
        <v>2090</v>
      </c>
      <c r="I278" s="15">
        <v>40.200000000000003</v>
      </c>
      <c r="J278" s="77"/>
      <c r="K278" s="92"/>
    </row>
    <row r="279" spans="1:11" ht="13" x14ac:dyDescent="0.15">
      <c r="A279" s="14" t="s">
        <v>1873</v>
      </c>
      <c r="B279" s="14" t="s">
        <v>2092</v>
      </c>
      <c r="C279" s="14" t="s">
        <v>2092</v>
      </c>
      <c r="D279" s="16" t="s">
        <v>1951</v>
      </c>
      <c r="E279" s="16"/>
      <c r="F279" s="14" t="s">
        <v>2093</v>
      </c>
      <c r="G279" s="14"/>
      <c r="H279" s="14" t="s">
        <v>1857</v>
      </c>
      <c r="I279" s="15">
        <v>0</v>
      </c>
      <c r="J279" s="77"/>
      <c r="K279" s="92"/>
    </row>
    <row r="280" spans="1:11" ht="13" x14ac:dyDescent="0.15">
      <c r="A280" s="14" t="s">
        <v>1873</v>
      </c>
      <c r="B280" s="14" t="s">
        <v>2092</v>
      </c>
      <c r="C280" s="14" t="s">
        <v>2092</v>
      </c>
      <c r="D280" s="16" t="s">
        <v>1951</v>
      </c>
      <c r="E280" s="16"/>
      <c r="F280" s="14" t="s">
        <v>1858</v>
      </c>
      <c r="G280" s="14"/>
      <c r="H280" s="14" t="s">
        <v>1857</v>
      </c>
      <c r="I280" s="15">
        <v>91.08</v>
      </c>
      <c r="J280" s="77"/>
      <c r="K280" s="92"/>
    </row>
    <row r="281" spans="1:11" ht="13" x14ac:dyDescent="0.15">
      <c r="A281" s="14" t="s">
        <v>1873</v>
      </c>
      <c r="B281" s="14" t="s">
        <v>2094</v>
      </c>
      <c r="C281" s="14" t="s">
        <v>2094</v>
      </c>
      <c r="D281" s="16" t="s">
        <v>1951</v>
      </c>
      <c r="E281" s="16"/>
      <c r="F281" s="14" t="s">
        <v>2095</v>
      </c>
      <c r="G281" s="14"/>
      <c r="H281" s="14" t="s">
        <v>1871</v>
      </c>
      <c r="I281" s="15">
        <v>0</v>
      </c>
      <c r="J281" s="77"/>
      <c r="K281" s="92"/>
    </row>
    <row r="282" spans="1:11" ht="13" x14ac:dyDescent="0.15">
      <c r="A282" s="14" t="s">
        <v>1873</v>
      </c>
      <c r="B282" s="14" t="s">
        <v>2094</v>
      </c>
      <c r="C282" s="14" t="s">
        <v>2094</v>
      </c>
      <c r="D282" s="16" t="s">
        <v>1951</v>
      </c>
      <c r="E282" s="16"/>
      <c r="F282" s="14" t="s">
        <v>1872</v>
      </c>
      <c r="G282" s="14"/>
      <c r="H282" s="14" t="s">
        <v>1871</v>
      </c>
      <c r="I282" s="15">
        <v>185.5</v>
      </c>
      <c r="J282" s="77"/>
      <c r="K282" s="92"/>
    </row>
    <row r="283" spans="1:11" ht="13" x14ac:dyDescent="0.15">
      <c r="A283" s="14" t="s">
        <v>1873</v>
      </c>
      <c r="B283" s="14" t="s">
        <v>2096</v>
      </c>
      <c r="C283" s="14" t="s">
        <v>2096</v>
      </c>
      <c r="D283" s="16" t="s">
        <v>1951</v>
      </c>
      <c r="E283" s="16"/>
      <c r="F283" s="14" t="s">
        <v>2095</v>
      </c>
      <c r="G283" s="14"/>
      <c r="H283" s="14" t="s">
        <v>1869</v>
      </c>
      <c r="I283" s="15">
        <v>0</v>
      </c>
      <c r="J283" s="77"/>
      <c r="K283" s="92"/>
    </row>
    <row r="284" spans="1:11" ht="13" x14ac:dyDescent="0.15">
      <c r="A284" s="14" t="s">
        <v>1873</v>
      </c>
      <c r="B284" s="14" t="s">
        <v>2096</v>
      </c>
      <c r="C284" s="14" t="s">
        <v>2096</v>
      </c>
      <c r="D284" s="16" t="s">
        <v>1951</v>
      </c>
      <c r="E284" s="16"/>
      <c r="F284" s="14" t="s">
        <v>187</v>
      </c>
      <c r="G284" s="14"/>
      <c r="H284" s="14" t="s">
        <v>1869</v>
      </c>
      <c r="I284" s="15">
        <v>64</v>
      </c>
      <c r="J284" s="77"/>
      <c r="K284" s="92"/>
    </row>
    <row r="285" spans="1:11" ht="24" x14ac:dyDescent="0.15">
      <c r="A285" s="14" t="s">
        <v>1924</v>
      </c>
      <c r="B285" s="14" t="s">
        <v>2097</v>
      </c>
      <c r="C285" s="14" t="s">
        <v>2097</v>
      </c>
      <c r="D285" s="16" t="s">
        <v>1951</v>
      </c>
      <c r="E285" s="16"/>
      <c r="F285" s="14" t="s">
        <v>2098</v>
      </c>
      <c r="G285" s="14" t="s">
        <v>2099</v>
      </c>
      <c r="H285" s="14" t="s">
        <v>2100</v>
      </c>
      <c r="I285" s="15">
        <v>0</v>
      </c>
      <c r="J285" s="77"/>
      <c r="K285" s="92"/>
    </row>
    <row r="286" spans="1:11" ht="13" x14ac:dyDescent="0.15">
      <c r="A286" s="14" t="s">
        <v>1924</v>
      </c>
      <c r="B286" s="14" t="s">
        <v>2097</v>
      </c>
      <c r="C286" s="14" t="s">
        <v>2097</v>
      </c>
      <c r="D286" s="16" t="s">
        <v>1951</v>
      </c>
      <c r="E286" s="16"/>
      <c r="F286" s="14" t="s">
        <v>2101</v>
      </c>
      <c r="G286" s="14" t="s">
        <v>2099</v>
      </c>
      <c r="H286" s="14" t="s">
        <v>2100</v>
      </c>
      <c r="I286" s="15">
        <v>356.4</v>
      </c>
      <c r="J286" s="77"/>
      <c r="K286" s="92"/>
    </row>
    <row r="287" spans="1:11" ht="24" x14ac:dyDescent="0.15">
      <c r="A287" s="14" t="s">
        <v>1873</v>
      </c>
      <c r="B287" s="14" t="s">
        <v>2102</v>
      </c>
      <c r="C287" s="14" t="s">
        <v>2102</v>
      </c>
      <c r="D287" s="16" t="s">
        <v>1951</v>
      </c>
      <c r="E287" s="16"/>
      <c r="F287" s="14" t="s">
        <v>2103</v>
      </c>
      <c r="G287" s="14"/>
      <c r="H287" s="14" t="s">
        <v>2104</v>
      </c>
      <c r="I287" s="15">
        <v>0</v>
      </c>
      <c r="J287" s="77"/>
      <c r="K287" s="92"/>
    </row>
    <row r="288" spans="1:11" ht="13" x14ac:dyDescent="0.15">
      <c r="A288" s="14" t="s">
        <v>1873</v>
      </c>
      <c r="B288" s="14" t="s">
        <v>2102</v>
      </c>
      <c r="C288" s="14" t="s">
        <v>2102</v>
      </c>
      <c r="D288" s="16" t="s">
        <v>1951</v>
      </c>
      <c r="E288" s="16"/>
      <c r="F288" s="14" t="s">
        <v>2105</v>
      </c>
      <c r="G288" s="14"/>
      <c r="H288" s="14" t="s">
        <v>2104</v>
      </c>
      <c r="I288" s="15">
        <v>102</v>
      </c>
      <c r="J288" s="77"/>
      <c r="K288" s="92"/>
    </row>
    <row r="289" spans="1:11" ht="24" x14ac:dyDescent="0.15">
      <c r="A289" s="14" t="s">
        <v>1873</v>
      </c>
      <c r="B289" s="14" t="s">
        <v>2106</v>
      </c>
      <c r="C289" s="14" t="s">
        <v>2106</v>
      </c>
      <c r="D289" s="16" t="s">
        <v>1951</v>
      </c>
      <c r="E289" s="16"/>
      <c r="F289" s="14" t="s">
        <v>2103</v>
      </c>
      <c r="G289" s="14" t="s">
        <v>2107</v>
      </c>
      <c r="H289" s="14" t="s">
        <v>2108</v>
      </c>
      <c r="I289" s="15">
        <v>0</v>
      </c>
      <c r="J289" s="77"/>
      <c r="K289" s="92"/>
    </row>
    <row r="290" spans="1:11" ht="13" x14ac:dyDescent="0.15">
      <c r="A290" s="14" t="s">
        <v>1873</v>
      </c>
      <c r="B290" s="14" t="s">
        <v>2106</v>
      </c>
      <c r="C290" s="14" t="s">
        <v>2106</v>
      </c>
      <c r="D290" s="16" t="s">
        <v>1951</v>
      </c>
      <c r="E290" s="16"/>
      <c r="F290" s="14" t="s">
        <v>2109</v>
      </c>
      <c r="G290" s="14" t="s">
        <v>2107</v>
      </c>
      <c r="H290" s="14" t="s">
        <v>2108</v>
      </c>
      <c r="I290" s="15">
        <v>15</v>
      </c>
      <c r="J290" s="77"/>
      <c r="K290" s="92"/>
    </row>
    <row r="291" spans="1:11" ht="13" x14ac:dyDescent="0.15">
      <c r="A291" s="14" t="s">
        <v>1873</v>
      </c>
      <c r="B291" s="14" t="s">
        <v>2106</v>
      </c>
      <c r="C291" s="14" t="s">
        <v>2106</v>
      </c>
      <c r="D291" s="16" t="s">
        <v>1951</v>
      </c>
      <c r="E291" s="16"/>
      <c r="F291" s="14" t="s">
        <v>2110</v>
      </c>
      <c r="G291" s="14" t="s">
        <v>2107</v>
      </c>
      <c r="H291" s="14" t="s">
        <v>2108</v>
      </c>
      <c r="I291" s="15">
        <v>148.80000000000001</v>
      </c>
      <c r="J291" s="77"/>
      <c r="K291" s="92"/>
    </row>
    <row r="292" spans="1:11" ht="13" x14ac:dyDescent="0.15">
      <c r="A292" s="14" t="s">
        <v>1873</v>
      </c>
      <c r="B292" s="14" t="s">
        <v>2106</v>
      </c>
      <c r="C292" s="14" t="s">
        <v>2106</v>
      </c>
      <c r="D292" s="16" t="s">
        <v>1951</v>
      </c>
      <c r="E292" s="16"/>
      <c r="F292" s="14" t="s">
        <v>2111</v>
      </c>
      <c r="G292" s="14" t="s">
        <v>2107</v>
      </c>
      <c r="H292" s="14" t="s">
        <v>2108</v>
      </c>
      <c r="I292" s="15">
        <v>382.92</v>
      </c>
      <c r="J292" s="77"/>
      <c r="K292" s="92"/>
    </row>
    <row r="293" spans="1:11" ht="13" x14ac:dyDescent="0.15">
      <c r="A293" s="14" t="s">
        <v>1976</v>
      </c>
      <c r="B293" s="14" t="s">
        <v>2112</v>
      </c>
      <c r="C293" s="14" t="s">
        <v>2112</v>
      </c>
      <c r="D293" s="16" t="s">
        <v>2058</v>
      </c>
      <c r="E293" s="16"/>
      <c r="F293" s="14" t="s">
        <v>2113</v>
      </c>
      <c r="G293" s="14"/>
      <c r="H293" s="14" t="s">
        <v>2081</v>
      </c>
      <c r="I293" s="15">
        <v>0</v>
      </c>
      <c r="J293" s="77"/>
      <c r="K293" s="92"/>
    </row>
    <row r="294" spans="1:11" ht="24" x14ac:dyDescent="0.15">
      <c r="A294" s="14" t="s">
        <v>1873</v>
      </c>
      <c r="B294" s="14" t="s">
        <v>2114</v>
      </c>
      <c r="C294" s="14" t="s">
        <v>2114</v>
      </c>
      <c r="D294" s="16" t="s">
        <v>2028</v>
      </c>
      <c r="E294" s="16"/>
      <c r="F294" s="14" t="s">
        <v>2115</v>
      </c>
      <c r="G294" s="14"/>
      <c r="H294" s="14" t="s">
        <v>2116</v>
      </c>
      <c r="I294" s="15">
        <v>0</v>
      </c>
      <c r="J294" s="77"/>
      <c r="K294" s="92"/>
    </row>
    <row r="295" spans="1:11" ht="13" x14ac:dyDescent="0.15">
      <c r="A295" s="14" t="s">
        <v>1873</v>
      </c>
      <c r="B295" s="14" t="s">
        <v>2114</v>
      </c>
      <c r="C295" s="14" t="s">
        <v>2114</v>
      </c>
      <c r="D295" s="16" t="s">
        <v>2028</v>
      </c>
      <c r="E295" s="16"/>
      <c r="F295" s="14" t="s">
        <v>2117</v>
      </c>
      <c r="G295" s="14"/>
      <c r="H295" s="14" t="s">
        <v>2116</v>
      </c>
      <c r="I295" s="15">
        <v>20.399999999999999</v>
      </c>
      <c r="J295" s="77"/>
      <c r="K295" s="92"/>
    </row>
    <row r="296" spans="1:11" ht="24" x14ac:dyDescent="0.15">
      <c r="A296" s="14" t="s">
        <v>1873</v>
      </c>
      <c r="B296" s="14" t="s">
        <v>2118</v>
      </c>
      <c r="C296" s="14" t="s">
        <v>2118</v>
      </c>
      <c r="D296" s="16" t="s">
        <v>2028</v>
      </c>
      <c r="E296" s="16"/>
      <c r="F296" s="14" t="s">
        <v>2115</v>
      </c>
      <c r="G296" s="14" t="s">
        <v>2119</v>
      </c>
      <c r="H296" s="14" t="s">
        <v>2120</v>
      </c>
      <c r="I296" s="15">
        <v>0</v>
      </c>
      <c r="J296" s="77"/>
      <c r="K296" s="92"/>
    </row>
    <row r="297" spans="1:11" ht="13" x14ac:dyDescent="0.15">
      <c r="A297" s="14" t="s">
        <v>1873</v>
      </c>
      <c r="B297" s="14" t="s">
        <v>2118</v>
      </c>
      <c r="C297" s="14" t="s">
        <v>2118</v>
      </c>
      <c r="D297" s="16" t="s">
        <v>2028</v>
      </c>
      <c r="E297" s="16"/>
      <c r="F297" s="14" t="s">
        <v>2121</v>
      </c>
      <c r="G297" s="14" t="s">
        <v>2119</v>
      </c>
      <c r="H297" s="14" t="s">
        <v>2120</v>
      </c>
      <c r="I297" s="15">
        <v>19.5</v>
      </c>
      <c r="J297" s="77"/>
      <c r="K297" s="92"/>
    </row>
    <row r="298" spans="1:11" ht="13" x14ac:dyDescent="0.15">
      <c r="A298" s="14" t="s">
        <v>1873</v>
      </c>
      <c r="B298" s="14" t="s">
        <v>2122</v>
      </c>
      <c r="C298" s="14"/>
      <c r="D298" s="16" t="s">
        <v>2123</v>
      </c>
      <c r="E298" s="16"/>
      <c r="F298" s="14" t="s">
        <v>2124</v>
      </c>
      <c r="G298" s="14"/>
      <c r="H298" s="14" t="s">
        <v>2125</v>
      </c>
      <c r="I298" s="15">
        <v>236.82</v>
      </c>
      <c r="J298" s="77"/>
      <c r="K298" s="92"/>
    </row>
    <row r="299" spans="1:11" ht="13" x14ac:dyDescent="0.15">
      <c r="A299" s="14" t="s">
        <v>1873</v>
      </c>
      <c r="B299" s="14" t="s">
        <v>2126</v>
      </c>
      <c r="C299" s="14"/>
      <c r="D299" s="16" t="s">
        <v>1951</v>
      </c>
      <c r="E299" s="16"/>
      <c r="F299" s="14" t="s">
        <v>2127</v>
      </c>
      <c r="G299" s="14"/>
      <c r="H299" s="14" t="s">
        <v>2125</v>
      </c>
      <c r="I299" s="15">
        <v>70.06</v>
      </c>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x14ac:dyDescent="0.15">
      <c r="A4479" s="14"/>
      <c r="B4479" s="14"/>
      <c r="C4479" s="14"/>
      <c r="D4479" s="16"/>
      <c r="E4479" s="16"/>
      <c r="F4479" s="14"/>
      <c r="G4479" s="14"/>
      <c r="H4479" s="14"/>
      <c r="I4479" s="15"/>
      <c r="J4479" s="77"/>
    </row>
    <row r="4480" spans="1:11" x14ac:dyDescent="0.15">
      <c r="A4480" s="14"/>
      <c r="B4480" s="14"/>
      <c r="C4480" s="14"/>
      <c r="D4480" s="16"/>
      <c r="E4480" s="16"/>
      <c r="F4480" s="14"/>
      <c r="G4480" s="14"/>
      <c r="H4480" s="14"/>
      <c r="I4480" s="15"/>
      <c r="J4480" s="77"/>
    </row>
    <row r="4481" spans="1:10" x14ac:dyDescent="0.15">
      <c r="A4481" s="14"/>
      <c r="B4481" s="14"/>
      <c r="C4481" s="14"/>
      <c r="D4481" s="16"/>
      <c r="E4481" s="16"/>
      <c r="F4481" s="14"/>
      <c r="G4481" s="14"/>
      <c r="H4481" s="14"/>
      <c r="I4481" s="15"/>
      <c r="J4481" s="77"/>
    </row>
    <row r="4482" spans="1:10" x14ac:dyDescent="0.15">
      <c r="A4482" s="14"/>
      <c r="B4482" s="14"/>
      <c r="C4482" s="14"/>
      <c r="D4482" s="16"/>
      <c r="E4482" s="16"/>
      <c r="F4482" s="14"/>
      <c r="G4482" s="14"/>
      <c r="H4482" s="14"/>
      <c r="I4482" s="15"/>
      <c r="J4482" s="77"/>
    </row>
    <row r="4483" spans="1:10" x14ac:dyDescent="0.15">
      <c r="A4483" s="14"/>
      <c r="B4483" s="14"/>
      <c r="C4483" s="14"/>
      <c r="D4483" s="16"/>
      <c r="E4483" s="16"/>
      <c r="F4483" s="14"/>
      <c r="G4483" s="14"/>
      <c r="H4483" s="14"/>
      <c r="I4483" s="15"/>
      <c r="J4483" s="77"/>
    </row>
    <row r="4484" spans="1:10" x14ac:dyDescent="0.15">
      <c r="A4484" s="14"/>
      <c r="B4484" s="14"/>
      <c r="C4484" s="14"/>
      <c r="D4484" s="16"/>
      <c r="E4484" s="16"/>
      <c r="F4484" s="14"/>
      <c r="G4484" s="14"/>
      <c r="H4484" s="14"/>
      <c r="I4484" s="15"/>
      <c r="J4484" s="77"/>
    </row>
    <row r="4485" spans="1:10" x14ac:dyDescent="0.15">
      <c r="A4485" s="14"/>
      <c r="B4485" s="14"/>
      <c r="C4485" s="14"/>
      <c r="D4485" s="16"/>
      <c r="E4485" s="16"/>
      <c r="F4485" s="14"/>
      <c r="G4485" s="14"/>
      <c r="H4485" s="14"/>
      <c r="I4485" s="15"/>
      <c r="J4485" s="77"/>
    </row>
    <row r="4486" spans="1:10" x14ac:dyDescent="0.15">
      <c r="A4486" s="14"/>
      <c r="B4486" s="14"/>
      <c r="C4486" s="14"/>
      <c r="D4486" s="16"/>
      <c r="E4486" s="16"/>
      <c r="F4486" s="14"/>
      <c r="G4486" s="14"/>
      <c r="H4486" s="14"/>
      <c r="I4486" s="15"/>
      <c r="J4486" s="77"/>
    </row>
    <row r="4487" spans="1:10" x14ac:dyDescent="0.15">
      <c r="A4487" s="14"/>
      <c r="B4487" s="14"/>
      <c r="C4487" s="14"/>
      <c r="D4487" s="16"/>
      <c r="E4487" s="16"/>
      <c r="F4487" s="14"/>
      <c r="G4487" s="14"/>
      <c r="H4487" s="14"/>
      <c r="I4487" s="15"/>
      <c r="J4487" s="77"/>
    </row>
    <row r="4488" spans="1:10" x14ac:dyDescent="0.15">
      <c r="A4488" s="14"/>
      <c r="B4488" s="14"/>
      <c r="C4488" s="14"/>
      <c r="D4488" s="16"/>
      <c r="E4488" s="16"/>
      <c r="F4488" s="14"/>
      <c r="G4488" s="14"/>
      <c r="H4488" s="14"/>
      <c r="I4488" s="15"/>
      <c r="J4488" s="77"/>
    </row>
    <row r="4489" spans="1:10" x14ac:dyDescent="0.15">
      <c r="A4489" s="14"/>
      <c r="B4489" s="14"/>
      <c r="C4489" s="14"/>
      <c r="D4489" s="16"/>
      <c r="E4489" s="16"/>
      <c r="F4489" s="14"/>
      <c r="G4489" s="14"/>
      <c r="H4489" s="14"/>
      <c r="I4489" s="15"/>
      <c r="J4489" s="77"/>
    </row>
    <row r="4490" spans="1:10" x14ac:dyDescent="0.15">
      <c r="A4490" s="14"/>
      <c r="B4490" s="14"/>
      <c r="C4490" s="14"/>
      <c r="D4490" s="16"/>
      <c r="E4490" s="16"/>
      <c r="F4490" s="14"/>
      <c r="G4490" s="14"/>
      <c r="H4490" s="14"/>
      <c r="I4490" s="15"/>
      <c r="J4490" s="77"/>
    </row>
    <row r="4491" spans="1:10" x14ac:dyDescent="0.15">
      <c r="A4491" s="14"/>
      <c r="B4491" s="14"/>
      <c r="C4491" s="14"/>
      <c r="D4491" s="16"/>
      <c r="E4491" s="16"/>
      <c r="F4491" s="14"/>
      <c r="G4491" s="14"/>
      <c r="H4491" s="14"/>
      <c r="I4491" s="15"/>
      <c r="J4491" s="77"/>
    </row>
    <row r="4492" spans="1:10" x14ac:dyDescent="0.15">
      <c r="A4492" s="14"/>
      <c r="B4492" s="14"/>
      <c r="C4492" s="14"/>
      <c r="D4492" s="16"/>
      <c r="E4492" s="16"/>
      <c r="F4492" s="14"/>
      <c r="G4492" s="14"/>
      <c r="H4492" s="14"/>
      <c r="I4492" s="15"/>
      <c r="J4492" s="77"/>
    </row>
    <row r="4493" spans="1:10" x14ac:dyDescent="0.15">
      <c r="A4493" s="14"/>
      <c r="B4493" s="14"/>
      <c r="C4493" s="14"/>
      <c r="D4493" s="16"/>
      <c r="E4493" s="16"/>
      <c r="F4493" s="14"/>
      <c r="G4493" s="14"/>
      <c r="H4493" s="14"/>
      <c r="I4493" s="15"/>
      <c r="J4493" s="77"/>
    </row>
    <row r="4494" spans="1:10" x14ac:dyDescent="0.15">
      <c r="A4494" s="14"/>
      <c r="B4494" s="14"/>
      <c r="C4494" s="14"/>
      <c r="D4494" s="16"/>
      <c r="E4494" s="16"/>
      <c r="F4494" s="14"/>
      <c r="G4494" s="14"/>
      <c r="H4494" s="14"/>
      <c r="I4494" s="15"/>
      <c r="J4494" s="77"/>
    </row>
    <row r="4495" spans="1:10" x14ac:dyDescent="0.15">
      <c r="A4495" s="14"/>
      <c r="B4495" s="14"/>
      <c r="C4495" s="14"/>
      <c r="D4495" s="16"/>
      <c r="E4495" s="16"/>
      <c r="F4495" s="14"/>
      <c r="G4495" s="14"/>
      <c r="H4495" s="14"/>
      <c r="I4495" s="15"/>
      <c r="J4495" s="77"/>
    </row>
    <row r="4496" spans="1:10"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sheetData>
  <dataConsolidate/>
  <mergeCells count="5">
    <mergeCell ref="A100:H100"/>
    <mergeCell ref="I101:J101"/>
    <mergeCell ref="I100:J100"/>
    <mergeCell ref="A101:H101"/>
    <mergeCell ref="A105:J105"/>
  </mergeCells>
  <conditionalFormatting sqref="A1104:H1105">
    <cfRule type="expression" dxfId="86" priority="46" stopIfTrue="1">
      <formula>$A1104&lt;&gt;""</formula>
    </cfRule>
  </conditionalFormatting>
  <conditionalFormatting sqref="A107:J4992">
    <cfRule type="expression" dxfId="85" priority="35" stopIfTrue="1">
      <formula>$A107&lt;&gt;""</formula>
    </cfRule>
  </conditionalFormatting>
  <conditionalFormatting sqref="B464:E469">
    <cfRule type="expression" dxfId="84" priority="137" stopIfTrue="1">
      <formula>$A464&lt;&gt;""</formula>
    </cfRule>
  </conditionalFormatting>
  <conditionalFormatting sqref="B476:E480">
    <cfRule type="expression" dxfId="83" priority="172" stopIfTrue="1">
      <formula>$A476&lt;&gt;""</formula>
    </cfRule>
  </conditionalFormatting>
  <conditionalFormatting sqref="B681:E681">
    <cfRule type="expression" dxfId="82" priority="64" stopIfTrue="1">
      <formula>$A681&lt;&gt;""</formula>
    </cfRule>
  </conditionalFormatting>
  <conditionalFormatting sqref="B683:E683 H683:I683 B684:I685 B686:E691 H686:I691">
    <cfRule type="expression" dxfId="81" priority="24" stopIfTrue="1">
      <formula>$A683&lt;&gt;""</formula>
    </cfRule>
  </conditionalFormatting>
  <conditionalFormatting sqref="B693:E693 H693:I693">
    <cfRule type="expression" dxfId="80" priority="15" stopIfTrue="1">
      <formula>$A693&lt;&gt;""</formula>
    </cfRule>
  </conditionalFormatting>
  <conditionalFormatting sqref="B811:E811">
    <cfRule type="expression" dxfId="79" priority="87" stopIfTrue="1">
      <formula>$A811&lt;&gt;""</formula>
    </cfRule>
  </conditionalFormatting>
  <conditionalFormatting sqref="B1102:E1102">
    <cfRule type="expression" dxfId="78" priority="133" stopIfTrue="1">
      <formula>$A1102&lt;&gt;""</formula>
    </cfRule>
  </conditionalFormatting>
  <conditionalFormatting sqref="B1106:E1106">
    <cfRule type="expression" dxfId="77" priority="189" stopIfTrue="1">
      <formula>$A1106&lt;&gt;""</formula>
    </cfRule>
  </conditionalFormatting>
  <conditionalFormatting sqref="B1123:E1128">
    <cfRule type="expression" dxfId="76" priority="179" stopIfTrue="1">
      <formula>$A1123&lt;&gt;""</formula>
    </cfRule>
  </conditionalFormatting>
  <conditionalFormatting sqref="B1130:E1140">
    <cfRule type="expression" dxfId="75" priority="47" stopIfTrue="1">
      <formula>$A1130&lt;&gt;""</formula>
    </cfRule>
  </conditionalFormatting>
  <conditionalFormatting sqref="B1144:E1144">
    <cfRule type="expression" dxfId="74" priority="73" stopIfTrue="1">
      <formula>$A1144&lt;&gt;""</formula>
    </cfRule>
  </conditionalFormatting>
  <conditionalFormatting sqref="B1245:E1252 I1245:J1262">
    <cfRule type="expression" dxfId="73" priority="123" stopIfTrue="1">
      <formula>$A1245&lt;&gt;""</formula>
    </cfRule>
  </conditionalFormatting>
  <conditionalFormatting sqref="B1285:E1293">
    <cfRule type="expression" dxfId="72" priority="158" stopIfTrue="1">
      <formula>$A1285&lt;&gt;""</formula>
    </cfRule>
  </conditionalFormatting>
  <conditionalFormatting sqref="B1295:E1318">
    <cfRule type="expression" dxfId="71" priority="37" stopIfTrue="1">
      <formula>$A1295&lt;&gt;""</formula>
    </cfRule>
  </conditionalFormatting>
  <conditionalFormatting sqref="B1352:E1355">
    <cfRule type="expression" dxfId="70" priority="54" stopIfTrue="1">
      <formula>$A1352&lt;&gt;""</formula>
    </cfRule>
  </conditionalFormatting>
  <conditionalFormatting sqref="B1357:E1359">
    <cfRule type="expression" dxfId="69" priority="259" stopIfTrue="1">
      <formula>$A1357&lt;&gt;""</formula>
    </cfRule>
  </conditionalFormatting>
  <conditionalFormatting sqref="B1361:E1371">
    <cfRule type="expression" dxfId="68" priority="78" stopIfTrue="1">
      <formula>$A1361&lt;&gt;""</formula>
    </cfRule>
  </conditionalFormatting>
  <conditionalFormatting sqref="B1385:E1396">
    <cfRule type="expression" dxfId="67" priority="116" stopIfTrue="1">
      <formula>$A1385&lt;&gt;""</formula>
    </cfRule>
  </conditionalFormatting>
  <conditionalFormatting sqref="B1404:E1442">
    <cfRule type="expression" dxfId="66" priority="153" stopIfTrue="1">
      <formula>$A1404&lt;&gt;""</formula>
    </cfRule>
  </conditionalFormatting>
  <conditionalFormatting sqref="B1445:E1450">
    <cfRule type="expression" dxfId="65" priority="223" stopIfTrue="1">
      <formula>$A1445&lt;&gt;""</formula>
    </cfRule>
  </conditionalFormatting>
  <conditionalFormatting sqref="B481:G481">
    <cfRule type="expression" dxfId="64" priority="173" stopIfTrue="1">
      <formula>$A481&lt;&gt;""</formula>
    </cfRule>
  </conditionalFormatting>
  <conditionalFormatting sqref="B470:H475">
    <cfRule type="expression" dxfId="63" priority="193" stopIfTrue="1">
      <formula>$A470&lt;&gt;""</formula>
    </cfRule>
  </conditionalFormatting>
  <conditionalFormatting sqref="B482:H488">
    <cfRule type="expression" dxfId="62" priority="149" stopIfTrue="1">
      <formula>$A482&lt;&gt;""</formula>
    </cfRule>
  </conditionalFormatting>
  <conditionalFormatting sqref="B1059:H1074">
    <cfRule type="expression" dxfId="61" priority="219" stopIfTrue="1">
      <formula>$A1059&lt;&gt;""</formula>
    </cfRule>
  </conditionalFormatting>
  <conditionalFormatting sqref="B1264:H1266 B1267:E1280 H1267:H1280">
    <cfRule type="expression" dxfId="60" priority="148" stopIfTrue="1">
      <formula>$A1264&lt;&gt;""</formula>
    </cfRule>
  </conditionalFormatting>
  <conditionalFormatting sqref="B1282:H1284">
    <cfRule type="expression" dxfId="59" priority="43" stopIfTrue="1">
      <formula>$A1282&lt;&gt;""</formula>
    </cfRule>
  </conditionalFormatting>
  <conditionalFormatting sqref="B1356:H1356">
    <cfRule type="expression" dxfId="58" priority="289" stopIfTrue="1">
      <formula>$A1356&lt;&gt;""</formula>
    </cfRule>
  </conditionalFormatting>
  <conditionalFormatting sqref="B1372:H1377">
    <cfRule type="expression" dxfId="57" priority="17" stopIfTrue="1">
      <formula>$A1372&lt;&gt;""</formula>
    </cfRule>
  </conditionalFormatting>
  <conditionalFormatting sqref="B1402:H1403">
    <cfRule type="expression" dxfId="56" priority="196" stopIfTrue="1">
      <formula>$A1402&lt;&gt;""</formula>
    </cfRule>
  </conditionalFormatting>
  <conditionalFormatting sqref="B238:I238 B239:E271">
    <cfRule type="expression" dxfId="55" priority="260" stopIfTrue="1">
      <formula>$A238&lt;&gt;""</formula>
    </cfRule>
  </conditionalFormatting>
  <conditionalFormatting sqref="B489:I491">
    <cfRule type="expression" dxfId="54" priority="95" stopIfTrue="1">
      <formula>$A489&lt;&gt;""</formula>
    </cfRule>
  </conditionalFormatting>
  <conditionalFormatting sqref="B637:I680">
    <cfRule type="expression" dxfId="53" priority="256" stopIfTrue="1">
      <formula>$A637&lt;&gt;""</formula>
    </cfRule>
  </conditionalFormatting>
  <conditionalFormatting sqref="B682:I682">
    <cfRule type="expression" dxfId="52" priority="22" stopIfTrue="1">
      <formula>$A682&lt;&gt;""</formula>
    </cfRule>
  </conditionalFormatting>
  <conditionalFormatting sqref="B1129:I1129">
    <cfRule type="expression" dxfId="51" priority="147" stopIfTrue="1">
      <formula>$A1129&lt;&gt;""</formula>
    </cfRule>
  </conditionalFormatting>
  <conditionalFormatting sqref="B1141:I1143">
    <cfRule type="expression" dxfId="50" priority="16" stopIfTrue="1">
      <formula>$A1141&lt;&gt;""</formula>
    </cfRule>
  </conditionalFormatting>
  <conditionalFormatting sqref="B1145:I1149">
    <cfRule type="expression" dxfId="49" priority="18" stopIfTrue="1">
      <formula>$A1145&lt;&gt;""</formula>
    </cfRule>
  </conditionalFormatting>
  <conditionalFormatting sqref="B1263:I1263 I1264:I1280">
    <cfRule type="expression" dxfId="48" priority="151" stopIfTrue="1">
      <formula>$A1263&lt;&gt;""</formula>
    </cfRule>
  </conditionalFormatting>
  <conditionalFormatting sqref="B1360:I1360">
    <cfRule type="expression" dxfId="47" priority="146" stopIfTrue="1">
      <formula>$A1360&lt;&gt;""</formula>
    </cfRule>
  </conditionalFormatting>
  <conditionalFormatting sqref="B135:J163">
    <cfRule type="expression" dxfId="46" priority="69" stopIfTrue="1">
      <formula>$A135&lt;&gt;""</formula>
    </cfRule>
  </conditionalFormatting>
  <conditionalFormatting sqref="B352:J412">
    <cfRule type="expression" dxfId="45" priority="261" stopIfTrue="1">
      <formula>$A352&lt;&gt;""</formula>
    </cfRule>
  </conditionalFormatting>
  <conditionalFormatting sqref="B449:J450">
    <cfRule type="expression" dxfId="44" priority="222" stopIfTrue="1">
      <formula>$A449&lt;&gt;""</formula>
    </cfRule>
  </conditionalFormatting>
  <conditionalFormatting sqref="B591:J617">
    <cfRule type="expression" dxfId="43" priority="2" stopIfTrue="1">
      <formula>$A591&lt;&gt;""</formula>
    </cfRule>
  </conditionalFormatting>
  <conditionalFormatting sqref="B1045:J1046">
    <cfRule type="expression" dxfId="42" priority="217" stopIfTrue="1">
      <formula>$A1045&lt;&gt;""</formula>
    </cfRule>
  </conditionalFormatting>
  <conditionalFormatting sqref="B1119:J1122">
    <cfRule type="expression" dxfId="41" priority="7" stopIfTrue="1">
      <formula>$A1119&lt;&gt;""</formula>
    </cfRule>
  </conditionalFormatting>
  <conditionalFormatting sqref="B1150:J1244">
    <cfRule type="expression" dxfId="40" priority="33" stopIfTrue="1">
      <formula>$A1150&lt;&gt;""</formula>
    </cfRule>
  </conditionalFormatting>
  <conditionalFormatting sqref="B1398:J1398">
    <cfRule type="expression" dxfId="39" priority="198" stopIfTrue="1">
      <formula>$A1398&lt;&gt;""</formula>
    </cfRule>
  </conditionalFormatting>
  <conditionalFormatting sqref="B1453:J4366">
    <cfRule type="expression" dxfId="38" priority="42" stopIfTrue="1">
      <formula>$A1453&lt;&gt;""</formula>
    </cfRule>
  </conditionalFormatting>
  <conditionalFormatting sqref="F189:H193">
    <cfRule type="expression" dxfId="37" priority="124" stopIfTrue="1">
      <formula>$A189&lt;&gt;""</formula>
    </cfRule>
  </conditionalFormatting>
  <conditionalFormatting sqref="F196:H197">
    <cfRule type="expression" dxfId="36" priority="118" stopIfTrue="1">
      <formula>$A196&lt;&gt;""</formula>
    </cfRule>
  </conditionalFormatting>
  <conditionalFormatting sqref="F464:H465">
    <cfRule type="expression" dxfId="35" priority="139" stopIfTrue="1">
      <formula>$A464&lt;&gt;""</formula>
    </cfRule>
  </conditionalFormatting>
  <conditionalFormatting sqref="F468:H469">
    <cfRule type="expression" dxfId="34" priority="229" stopIfTrue="1">
      <formula>$A468&lt;&gt;""</formula>
    </cfRule>
  </conditionalFormatting>
  <conditionalFormatting sqref="F476:H478 H479:H481">
    <cfRule type="expression" dxfId="33" priority="171" stopIfTrue="1">
      <formula>$A476&lt;&gt;""</formula>
    </cfRule>
  </conditionalFormatting>
  <conditionalFormatting sqref="F1123:H1123">
    <cfRule type="expression" dxfId="32" priority="280" stopIfTrue="1">
      <formula>$A1123&lt;&gt;""</formula>
    </cfRule>
  </conditionalFormatting>
  <conditionalFormatting sqref="F1247:H1252">
    <cfRule type="expression" dxfId="31" priority="122" stopIfTrue="1">
      <formula>$A1247&lt;&gt;""</formula>
    </cfRule>
  </conditionalFormatting>
  <conditionalFormatting sqref="F170:I172">
    <cfRule type="expression" dxfId="30" priority="250" stopIfTrue="1">
      <formula>$A170&lt;&gt;""</formula>
    </cfRule>
  </conditionalFormatting>
  <conditionalFormatting sqref="F243:I243">
    <cfRule type="expression" dxfId="29" priority="150" stopIfTrue="1">
      <formula>$A243&lt;&gt;""</formula>
    </cfRule>
  </conditionalFormatting>
  <conditionalFormatting sqref="F164:J169 B164:E174 I226:J226 F245:I271 B462:I463 J462:J491 J637:J695 B692:I692 B694:I695 B803:E803 H803:J803 H811:J811 B818:E818 H818:J818 I1047:J1074 B1103:H1103 I1103:J1118 H1106:H1118 B1107:G1118 I1123:J1128 F1245:H1245 B1253:H1262 J1263:J1280 B1294:H1294 B1319:H1351 I1356:J1359 J1360:J1377 F1405:H1439 F1440:J1442 B1443:H1444">
    <cfRule type="expression" dxfId="28" priority="290" stopIfTrue="1">
      <formula>$A164&lt;&gt;""</formula>
    </cfRule>
  </conditionalFormatting>
  <conditionalFormatting sqref="H188">
    <cfRule type="expression" dxfId="27" priority="130" stopIfTrue="1">
      <formula>$A188&lt;&gt;""</formula>
    </cfRule>
  </conditionalFormatting>
  <conditionalFormatting sqref="H194:H195">
    <cfRule type="expression" dxfId="26" priority="119" stopIfTrue="1">
      <formula>$A194&lt;&gt;""</formula>
    </cfRule>
  </conditionalFormatting>
  <conditionalFormatting sqref="H198:H226">
    <cfRule type="expression" dxfId="25" priority="9" stopIfTrue="1">
      <formula>$A198&lt;&gt;""</formula>
    </cfRule>
  </conditionalFormatting>
  <conditionalFormatting sqref="H466:H467">
    <cfRule type="expression" dxfId="24" priority="143" stopIfTrue="1">
      <formula>$A466&lt;&gt;""</formula>
    </cfRule>
  </conditionalFormatting>
  <conditionalFormatting sqref="H1124:H1128">
    <cfRule type="expression" dxfId="23" priority="181" stopIfTrue="1">
      <formula>$A1124&lt;&gt;""</formula>
    </cfRule>
  </conditionalFormatting>
  <conditionalFormatting sqref="H1246">
    <cfRule type="expression" dxfId="22" priority="192" stopIfTrue="1">
      <formula>$A1246&lt;&gt;""</formula>
    </cfRule>
  </conditionalFormatting>
  <conditionalFormatting sqref="H1285:H1293">
    <cfRule type="expression" dxfId="21" priority="160" stopIfTrue="1">
      <formula>$A1285&lt;&gt;""</formula>
    </cfRule>
  </conditionalFormatting>
  <conditionalFormatting sqref="H1295:H1318">
    <cfRule type="expression" dxfId="20" priority="39" stopIfTrue="1">
      <formula>$A1295&lt;&gt;""</formula>
    </cfRule>
  </conditionalFormatting>
  <conditionalFormatting sqref="H1357:H1359">
    <cfRule type="expression" dxfId="19" priority="258" stopIfTrue="1">
      <formula>$A1357&lt;&gt;""</formula>
    </cfRule>
  </conditionalFormatting>
  <conditionalFormatting sqref="H1361:H1371">
    <cfRule type="expression" dxfId="18" priority="19" stopIfTrue="1">
      <formula>$A1361&lt;&gt;""</formula>
    </cfRule>
  </conditionalFormatting>
  <conditionalFormatting sqref="H1404">
    <cfRule type="expression" dxfId="17" priority="155" stopIfTrue="1">
      <formula>$A1404&lt;&gt;""</formula>
    </cfRule>
  </conditionalFormatting>
  <conditionalFormatting sqref="H1445:H1450">
    <cfRule type="expression" dxfId="16" priority="225" stopIfTrue="1">
      <formula>$A1445&lt;&gt;""</formula>
    </cfRule>
  </conditionalFormatting>
  <conditionalFormatting sqref="H173:I174">
    <cfRule type="expression" dxfId="15" priority="247" stopIfTrue="1">
      <formula>$A173&lt;&gt;""</formula>
    </cfRule>
  </conditionalFormatting>
  <conditionalFormatting sqref="H239:I242">
    <cfRule type="expression" dxfId="14" priority="249" stopIfTrue="1">
      <formula>$A239&lt;&gt;""</formula>
    </cfRule>
  </conditionalFormatting>
  <conditionalFormatting sqref="H244:I244">
    <cfRule type="expression" dxfId="13" priority="125" stopIfTrue="1">
      <formula>$A244&lt;&gt;""</formula>
    </cfRule>
  </conditionalFormatting>
  <conditionalFormatting sqref="H681:I681">
    <cfRule type="expression" dxfId="12" priority="66" stopIfTrue="1">
      <formula>$A681&lt;&gt;""</formula>
    </cfRule>
  </conditionalFormatting>
  <conditionalFormatting sqref="H1130:I1140">
    <cfRule type="expression" dxfId="11" priority="50" stopIfTrue="1">
      <formula>$A1130&lt;&gt;""</formula>
    </cfRule>
  </conditionalFormatting>
  <conditionalFormatting sqref="H1144:I1144">
    <cfRule type="expression" dxfId="10" priority="76" stopIfTrue="1">
      <formula>$A1144&lt;&gt;""</formula>
    </cfRule>
  </conditionalFormatting>
  <conditionalFormatting sqref="H1102:J1102">
    <cfRule type="expression" dxfId="9" priority="132" stopIfTrue="1">
      <formula>$A1102&lt;&gt;""</formula>
    </cfRule>
  </conditionalFormatting>
  <conditionalFormatting sqref="H1352:J1355">
    <cfRule type="expression" dxfId="8" priority="55" stopIfTrue="1">
      <formula>$A1352&lt;&gt;""</formula>
    </cfRule>
  </conditionalFormatting>
  <conditionalFormatting sqref="H1385:J1396">
    <cfRule type="expression" dxfId="7" priority="14" stopIfTrue="1">
      <formula>$A1385&lt;&gt;""</formula>
    </cfRule>
  </conditionalFormatting>
  <conditionalFormatting sqref="I188:I225">
    <cfRule type="expression" dxfId="6" priority="246" stopIfTrue="1">
      <formula>$A188&lt;&gt;""</formula>
    </cfRule>
  </conditionalFormatting>
  <conditionalFormatting sqref="I464:I488">
    <cfRule type="expression" dxfId="5" priority="140" stopIfTrue="1">
      <formula>$A464&lt;&gt;""</formula>
    </cfRule>
  </conditionalFormatting>
  <conditionalFormatting sqref="I1361:I1377">
    <cfRule type="expression" dxfId="4" priority="82" stopIfTrue="1">
      <formula>$A1361&lt;&gt;""</formula>
    </cfRule>
  </conditionalFormatting>
  <conditionalFormatting sqref="I1282:J1351">
    <cfRule type="expression" dxfId="3" priority="162" stopIfTrue="1">
      <formula>$A1282&lt;&gt;""</formula>
    </cfRule>
  </conditionalFormatting>
  <conditionalFormatting sqref="I1402:J1439">
    <cfRule type="expression" dxfId="2" priority="157" stopIfTrue="1">
      <formula>$A1402&lt;&gt;""</formula>
    </cfRule>
  </conditionalFormatting>
  <conditionalFormatting sqref="I1443:J1450">
    <cfRule type="expression" dxfId="1" priority="255" stopIfTrue="1">
      <formula>$A1443&lt;&gt;""</formula>
    </cfRule>
  </conditionalFormatting>
  <conditionalFormatting sqref="J1129:J1149">
    <cfRule type="expression" dxfId="0" priority="282" stopIfTrue="1">
      <formula>$A1129&lt;&gt;""</formula>
    </cfRule>
  </conditionalFormatting>
  <dataValidations count="5">
    <dataValidation type="date" allowBlank="1" showInputMessage="1" showErrorMessage="1" sqref="D102:E102 D4993:E65528 D106:E106" xr:uid="{F5059AEA-A0D8-4B20-9D3C-8B76D9C427E6}">
      <formula1>42370</formula1>
      <formula2>42735</formula2>
    </dataValidation>
    <dataValidation type="list" allowBlank="1" sqref="F107:F4992" xr:uid="{255B499D-B3E6-47A9-A857-DBFE56F071D9}">
      <formula1>$F$96:$F$99</formula1>
    </dataValidation>
    <dataValidation type="list" allowBlank="1" showInputMessage="1" showErrorMessage="1" sqref="A107:A4992" xr:uid="{540C0DA9-E9CD-4805-B659-E67C1C32B21C}">
      <formula1>OFFSET($A$1,0,0,$B$3,1)</formula1>
    </dataValidation>
    <dataValidation allowBlank="1" sqref="G107:G4992" xr:uid="{B36265DD-F5DD-4F0A-AD93-4A0388363C0B}"/>
    <dataValidation type="list" allowBlank="1" showInputMessage="1" showErrorMessage="1" errorTitle="Chyba !" error="zadajte (vyberte zo zoznamu) platný analytický kód podľa nápovedy k bunke I104" sqref="J107:J999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6" t="e">
        <f>Spolu!C3&amp;", "&amp;Spolu!C6</f>
        <v>#REF!</v>
      </c>
      <c r="B1" s="366"/>
      <c r="C1" s="366"/>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7" t="s">
        <v>1671</v>
      </c>
      <c r="F3" s="368"/>
      <c r="N3" s="137" t="str">
        <f t="shared" si="0"/>
        <v>c - príspevok Slovenskému paralympijskému výboru</v>
      </c>
      <c r="O3" s="137" t="s">
        <v>379</v>
      </c>
      <c r="P3" s="137" t="s">
        <v>380</v>
      </c>
    </row>
    <row r="4" spans="1:16" ht="45.75" customHeight="1" x14ac:dyDescent="0.15">
      <c r="E4" s="368"/>
      <c r="F4" s="368"/>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 customHeight="1" thickBot="1" x14ac:dyDescent="0.2">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22665234</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5" t="s">
        <v>1699</v>
      </c>
      <c r="C22" s="365"/>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6" t="e">
        <f>Spolu!C3&amp;", "&amp;Spolu!C6</f>
        <v>#REF!</v>
      </c>
      <c r="B1" s="366"/>
      <c r="C1" s="366"/>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15">
      <c r="E4" s="368"/>
      <c r="F4" s="368"/>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1" t="s">
        <v>1707</v>
      </c>
      <c r="C14" s="372"/>
      <c r="F14" s="311"/>
      <c r="N14" s="137" t="str">
        <f t="shared" si="0"/>
        <v xml:space="preserve">n - </v>
      </c>
      <c r="O14" s="137" t="s">
        <v>401</v>
      </c>
    </row>
    <row r="15" spans="1:16" ht="34.25" customHeight="1" x14ac:dyDescent="0.15">
      <c r="A15" s="139" t="s">
        <v>1708</v>
      </c>
      <c r="B15" s="371"/>
      <c r="C15" s="372"/>
      <c r="F15" s="374"/>
      <c r="N15" s="137" t="str">
        <f t="shared" si="0"/>
        <v xml:space="preserve">o - </v>
      </c>
      <c r="O15" s="137" t="s">
        <v>402</v>
      </c>
    </row>
    <row r="16" spans="1:16" x14ac:dyDescent="0.15">
      <c r="A16" s="139" t="s">
        <v>1690</v>
      </c>
      <c r="B16" s="142">
        <f>F8</f>
        <v>0</v>
      </c>
      <c r="C16" s="137"/>
      <c r="F16" s="374"/>
      <c r="N16" s="137" t="str">
        <f t="shared" si="0"/>
        <v xml:space="preserve">p - </v>
      </c>
      <c r="O16" s="137" t="s">
        <v>403</v>
      </c>
    </row>
    <row r="17" spans="1:16" ht="32" customHeight="1" x14ac:dyDescent="0.15">
      <c r="A17" s="139" t="s">
        <v>1693</v>
      </c>
      <c r="B17" s="142">
        <f>F9</f>
        <v>0</v>
      </c>
      <c r="C17" s="137"/>
      <c r="F17" s="374"/>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22665234</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3" t="s">
        <v>1699</v>
      </c>
      <c r="C24" s="373"/>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5" t="s">
        <v>1714</v>
      </c>
      <c r="B2" s="375"/>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2EA509-A756-B349-BD52-3D8F6C62AAE2}">
  <ds:schemaRefs>
    <ds:schemaRef ds:uri="http://schemas.openxmlformats.org/package/2006/metadata/core-properties"/>
    <ds:schemaRef ds:uri="http://www.w3.org/XML/1998/namespace"/>
    <ds:schemaRef ds:uri="6bdf28ae-65c4-4f6e-bc50-9bbd2c60ae30"/>
    <ds:schemaRef ds:uri="http://schemas.microsoft.com/office/2006/documentManagement/types"/>
    <ds:schemaRef ds:uri="http://purl.org/dc/dcmitype/"/>
    <ds:schemaRef ds:uri="1761cb37-c33f-42c7-9eeb-6f00cca254d3"/>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Robert Mezik-SZTPS</cp:lastModifiedBy>
  <cp:revision/>
  <dcterms:created xsi:type="dcterms:W3CDTF">2017-02-20T06:20:12Z</dcterms:created>
  <dcterms:modified xsi:type="dcterms:W3CDTF">2025-05-21T05:20:54Z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y fmtid="{D5CDD505-2E9C-101B-9397-08002B2CF9AE}" pid="13" name="MSIP_Label_defa4170-0d19-0005-0004-bc88714345d2_Enabled">
    <vt:lpwstr>true</vt:lpwstr>
  </property>
  <property fmtid="{D5CDD505-2E9C-101B-9397-08002B2CF9AE}" pid="14" name="MSIP_Label_defa4170-0d19-0005-0004-bc88714345d2_SetDate">
    <vt:lpwstr>2025-01-22T10:04:04Z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8e9b86cd-3ff9-4412-b358-62fa272e1859</vt:lpwstr>
  </property>
  <property fmtid="{D5CDD505-2E9C-101B-9397-08002B2CF9AE}" pid="18" name="MSIP_Label_defa4170-0d19-0005-0004-bc88714345d2_ActionId">
    <vt:lpwstr>9643fdfd-f1ca-4793-874a-8a050e1afff5</vt:lpwstr>
  </property>
  <property fmtid="{D5CDD505-2E9C-101B-9397-08002B2CF9AE}" pid="19" name="MSIP_Label_defa4170-0d19-0005-0004-bc88714345d2_ContentBits">
    <vt:lpwstr>0</vt:lpwstr>
  </property>
</Properties>
</file>