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balcova_sztps_sk/Documents/Pracovná plocha 1/EKONOMIKA SZTPS/CERPANIE/Priebežné čerpania/2026/01-02-03/"/>
    </mc:Choice>
  </mc:AlternateContent>
  <xr:revisionPtr revIDLastSave="0" documentId="8_{B9B78D9B-7F91-4599-B5EC-3FFC91C09C97}" xr6:coauthVersionLast="47" xr6:coauthVersionMax="47" xr10:uidLastSave="{00000000-0000-0000-0000-000000000000}"/>
  <bookViews>
    <workbookView xWindow="-108" yWindow="-108" windowWidth="23256" windowHeight="125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67" i="9" l="1"/>
  <c r="E70" i="9"/>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7" i="9" l="1"/>
  <c r="J67"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<sst xmlns="http://schemas.openxmlformats.org/spreadsheetml/2006/main" count="4922" uniqueCount="2105">
  <si>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</si>
  <si>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</si>
  <si>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</si>
  <si>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</si>
  <si>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</si>
  <si>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</si>
  <si>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</si>
  <si>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</si>
  <si>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</si>
  <si>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</si>
  <si>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</si>
  <si>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</si>
  <si>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</si>
  <si>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</si>
  <si>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</si>
  <si>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</si>
  <si>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</si>
  <si>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</si>
  <si>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</si>
  <si>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</si>
  <si>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</si>
  <si>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</si>
  <si>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</si>
  <si>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</si>
  <si>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</si>
  <si>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</si>
  <si>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</si>
  <si>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</si>
  <si>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</si>
  <si>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</si>
  <si>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</si>
  <si>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</si>
  <si>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</si>
  <si>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</si>
  <si>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</si>
  <si>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</si>
  <si>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</si>
  <si>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</si>
  <si>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</si>
  <si>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</si>
  <si>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</si>
  <si>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</si>
  <si>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</si>
  <si>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</si>
  <si>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</si>
  <si>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</si>
  <si>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</si>
  <si>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</si>
  <si>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</si>
  <si>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</si>
  <si>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</si>
  <si>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</si>
  <si>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</si>
  <si>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</si>
  <si>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</si>
  <si>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</si>
  <si>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</si>
  <si>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</si>
  <si>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</si>
  <si>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</si>
  <si>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</si>
  <si>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</si>
  <si>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</si>
  <si>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</si>
  <si>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</si>
  <si>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</si>
  <si>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</si>
  <si>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</si>
  <si>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</si>
  <si>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</si>
  <si>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</si>
  <si>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</si>
  <si>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</si>
  <si>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</si>
  <si>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</si>
  <si>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</si>
  <si>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</si>
  <si>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</si>
  <si>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</si>
  <si>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</si>
  <si>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</si>
  <si>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</si>
  <si>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</si>
  <si>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</si>
  <si>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</si>
  <si>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</si>
  <si>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</si>
  <si>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</si>
  <si>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</si>
  <si>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</si>
  <si>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</si>
  <si>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</si>
  <si>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</si>
  <si>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</si>
  <si>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</si>
  <si>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</si>
  <si>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</si>
  <si>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</si>
  <si>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</si>
  <si>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</si>
  <si>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</si>
  <si>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</si>
  <si>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</si>
  <si>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</si>
  <si>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</si>
  <si>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</si>
  <si>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</si>
  <si>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</si>
  <si>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</si>
  <si>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</si>
  <si>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</si>
  <si>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</si>
  <si>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</si>
  <si>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</si>
  <si>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</si>
  <si>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</si>
  <si>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</si>
  <si>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</si>
  <si>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</si>
  <si>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</si>
  <si>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</si>
  <si>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</si>
  <si>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</si>
  <si>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</si>
  <si>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</si>
  <si>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</si>
  <si>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</si>
  <si>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</si>
  <si>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</si>
  <si>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</si>
  <si>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</si>
  <si>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</si>
  <si>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</si>
  <si>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</si>
  <si>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</si>
  <si>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</si>
  <si>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</si>
  <si>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</si>
  <si>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</si>
  <si>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</si>
  <si>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</si>
  <si>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</si>
  <si>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</si>
  <si>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</si>
  <si>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</si>
  <si>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</si>
  <si>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</si>
  <si>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</si>
  <si>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</si>
  <si>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</si>
  <si>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</si>
  <si>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</si>
  <si>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</si>
  <si>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</si>
  <si>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</si>
  <si>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</si>
  <si>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</si>
  <si>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</si>
  <si>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</si>
  <si>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</si>
  <si>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</si>
  <si>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</si>
  <si>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</si>
  <si>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</si>
  <si>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</si>
  <si>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</si>
  <si>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</si>
  <si>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</si>
  <si>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</si>
  <si>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</si>
  <si>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</si>
  <si>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</si>
  <si>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</si>
  <si>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</si>
  <si>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</si>
  <si>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</si>
  <si>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</si>
  <si>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</si>
  <si>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</si>
  <si>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</si>
  <si>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</si>
  <si>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</si>
  <si>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</si>
  <si>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</si>
  <si>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</si>
  <si>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</si>
  <si>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</si>
  <si>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</si>
  <si>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</si>
  <si>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</si>
  <si>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</si>
  <si>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</si>
  <si>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</si>
  <si>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</si>
  <si>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</si>
  <si>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</si>
  <si>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</si>
  <si>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</si>
  <si>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</si>
  <si>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</si>
  <si>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</si>
  <si>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</si>
  <si>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</si>
  <si>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</si>
  <si>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</si>
  <si>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</si>
  <si>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</si>
  <si>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</si>
  <si>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</si>
  <si>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</si>
  <si>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</si>
  <si>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</si>
  <si>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</si>
  <si>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</si>
  <si>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</si>
  <si>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</si>
  <si>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</si>
  <si>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</si>
  <si>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</si>
  <si>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</si>
  <si>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</si>
  <si>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</si>
  <si>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</si>
  <si>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</si>
  <si>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</si>
  <si>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</si>
  <si>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</si>
  <si>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</si>
  <si>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</si>
  <si>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</si>
  <si>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</si>
  <si>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</si>
  <si>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</si>
  <si>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</si>
  <si>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</si>
  <si>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</si>
  <si>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</si>
  <si>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</si>
  <si>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</si>
  <si>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</si>
  <si>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</si>
  <si>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</si>
  <si>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</si>
  <si>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</si>
  <si>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</si>
  <si>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</si>
  <si>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</si>
  <si>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</si>
  <si>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</si>
  <si>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</si>
  <si>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</si>
  <si>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</si>
  <si>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</si>
  <si>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</si>
  <si>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</si>
  <si>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</si>
  <si>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</si>
  <si>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</si>
  <si>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</si>
  <si>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</si>
  <si>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</si>
  <si>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</si>
  <si>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</si>
  <si>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</si>
  <si>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</si>
  <si>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</si>
  <si>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</si>
  <si>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</si>
  <si>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</si>
  <si>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</si>
  <si>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</si>
  <si>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</si>
  <si>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</si>
  <si>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</si>
  <si>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</si>
  <si>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</si>
  <si>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</si>
  <si>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</si>
  <si>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</si>
  <si>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</si>
  <si>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</si>
  <si>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</si>
  <si>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</si>
  <si>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</si>
  <si>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</si>
  <si>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</si>
  <si>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</si>
  <si>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</si>
  <si>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</si>
  <si>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</si>
  <si>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</si>
  <si>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</si>
  <si>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</si>
  <si>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</si>
  <si>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</si>
  <si>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</si>
  <si>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</si>
  <si>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</si>
  <si>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</si>
  <si>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</si>
  <si>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</si>
  <si>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</si>
  <si>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</si>
  <si>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</si>
  <si>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</si>
  <si>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</si>
  <si>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</si>
  <si>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</si>
  <si>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</si>
  <si>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</si>
  <si>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</si>
  <si>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</si>
  <si>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</si>
  <si>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</si>
  <si>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</si>
  <si>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</si>
  <si>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</si>
  <si>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</si>
  <si>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</si>
  <si>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</si>
  <si>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</si>
  <si>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</si>
  <si>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</si>
  <si>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</si>
  <si>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</si>
  <si>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</si>
  <si>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</si>
  <si>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</si>
  <si>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</si>
  <si>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</si>
  <si>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</si>
  <si>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</si>
  <si>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</si>
  <si>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</si>
  <si>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</si>
  <si>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</si>
  <si>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</si>
  <si>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</si>
  <si>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</si>
  <si>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</si>
  <si>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</si>
  <si>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</si>
  <si>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</si>
  <si>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</si>
  <si>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</si>
  <si>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</si>
  <si>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</si>
  <si>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</si>
  <si>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</si>
  <si>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</si>
  <si>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</si>
  <si>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</si>
  <si>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</si>
  <si>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</si>
  <si>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</si>
  <si>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</si>
  <si>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</si>
  <si>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</si>
  <si>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</si>
  <si>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</si>
  <si>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</si>
  <si>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</si>
  <si>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</si>
  <si>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</si>
  <si>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</si>
  <si>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</si>
  <si>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</si>
  <si>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</si>
  <si>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</si>
  <si>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</si>
  <si>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</si>
  <si>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</si>
  <si>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</si>
  <si>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</si>
  <si>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</si>
  <si>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</si>
  <si>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</si>
  <si>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</si>
  <si>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</si>
  <si>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</si>
  <si>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</si>
  <si>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</si>
  <si>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</si>
  <si>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</si>
  <si>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</si>
  <si>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</si>
  <si>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</si>
  <si>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</si>
  <si>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</si>
  <si>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</si>
  <si>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</si>
  <si>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</si>
  <si>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</si>
  <si>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</si>
  <si>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</si>
  <si>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</si>
  <si>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</si>
  <si>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</si>
  <si>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</si>
  <si>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</si>
  <si>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</si>
  <si>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</si>
  <si>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</si>
  <si>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</si>
  <si>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</si>
  <si>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</si>
  <si>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</si>
  <si>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</si>
  <si>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</si>
  <si>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</si>
  <si>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</si>
  <si>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</si>
  <si>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</si>
  <si>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</si>
  <si>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</si>
  <si>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</si>
  <si>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</si>
  <si>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</si>
  <si>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</si>
  <si>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</si>
  <si>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</si>
  <si>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</si>
  <si>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</si>
  <si>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</si>
  <si>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</si>
  <si>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</si>
  <si>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</si>
  <si>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</si>
  <si>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</si>
  <si>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</si>
  <si>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</si>
  <si>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</si>
  <si>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</si>
  <si>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</si>
  <si>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</si>
  <si>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</si>
  <si>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</si>
  <si>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</si>
  <si>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</si>
  <si>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</si>
  <si>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</si>
  <si>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</si>
  <si>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</si>
  <si>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</si>
  <si>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</si>
  <si>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</si>
  <si>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</si>
  <si>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</si>
  <si>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</si>
  <si>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</si>
  <si>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</si>
  <si>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</si>
  <si>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</si>
  <si>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</si>
  <si>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</si>
  <si>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</si>
  <si>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</si>
  <si>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</si>
  <si>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</si>
  <si>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</si>
  <si>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</si>
  <si>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</si>
  <si>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</si>
  <si>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</si>
  <si>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</si>
  <si>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</si>
  <si>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</si>
  <si>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</si>
  <si>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</si>
  <si>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</si>
  <si>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</si>
  <si>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</si>
  <si>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</si>
  <si>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</si>
  <si>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</si>
  <si>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</si>
  <si>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</si>
  <si>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</si>
  <si>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</si>
  <si>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</si>
  <si>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</si>
  <si>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</si>
  <si>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</si>
  <si>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</si>
  <si>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</si>
  <si>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</si>
  <si>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</si>
  <si>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</si>
  <si>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</si>
  <si>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</si>
  <si>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</si>
  <si>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</si>
  <si>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</si>
  <si>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</si>
  <si>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</si>
  <si>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</si>
  <si>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</si>
  <si>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</si>
  <si>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</si>
  <si>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</si>
  <si>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</si>
  <si>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</si>
  <si>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</si>
  <si>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</si>
  <si>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</si>
  <si>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</si>
  <si>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</si>
  <si>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</si>
  <si>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</si>
  <si>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</si>
  <si>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</si>
  <si>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</si>
  <si>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</si>
  <si>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</si>
  <si>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</si>
  <si>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</si>
  <si>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</si>
  <si>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</si>
  <si>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</si>
  <si>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</si>
  <si>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</si>
  <si>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</si>
  <si>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</si>
  <si>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</si>
  <si>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</si>
  <si>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</si>
  <si>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</si>
  <si>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</si>
  <si>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</si>
  <si>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</si>
  <si>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</si>
  <si>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</si>
  <si>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</si>
  <si>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</si>
  <si>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</si>
  <si>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</si>
  <si>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</si>
  <si>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</si>
  <si>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</si>
  <si>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</si>
  <si>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</si>
  <si>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</si>
  <si>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</si>
  <si>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</si>
  <si>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</si>
  <si>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</si>
  <si>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</si>
  <si>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</si>
  <si>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</si>
  <si>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</si>
  <si>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</si>
  <si>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</si>
  <si>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</si>
  <si>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</si>
  <si>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</si>
  <si>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</si>
  <si>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</si>
  <si>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</si>
  <si>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</si>
  <si>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</si>
  <si>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</si>
  <si>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</si>
  <si>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</si>
  <si>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</si>
  <si>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</si>
  <si>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</si>
  <si>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</si>
  <si>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</si>
  <si>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</si>
  <si>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</si>
  <si>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</si>
  <si>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</si>
  <si>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</si>
  <si>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</si>
  <si>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</si>
  <si>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</si>
  <si>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</si>
  <si>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</si>
  <si>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</si>
  <si>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</si>
  <si>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</si>
  <si>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</si>
  <si>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</si>
  <si>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</si>
  <si>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</si>
  <si>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</si>
  <si>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</si>
  <si>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</si>
  <si>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</si>
  <si>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</si>
  <si>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</si>
  <si>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</si>
  <si>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</si>
  <si>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</si>
  <si>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</si>
  <si>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</si>
  <si>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</si>
  <si>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</si>
  <si>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</si>
  <si>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</si>
  <si>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</si>
  <si>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</si>
  <si>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</si>
  <si>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</si>
  <si>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</si>
  <si>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</si>
  <si>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</si>
  <si>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</si>
  <si>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</si>
  <si>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</si>
  <si>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</si>
  <si>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</si>
  <si>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</si>
  <si>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</si>
  <si>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</si>
  <si>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</si>
  <si>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</si>
  <si>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</si>
  <si>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</si>
  <si>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</si>
  <si>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</si>
  <si>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</si>
  <si>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</si>
  <si>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</si>
  <si>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</si>
  <si>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</si>
  <si>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</si>
  <si>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</si>
  <si>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</si>
  <si>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</si>
  <si>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</si>
  <si>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</si>
  <si>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</si>
  <si>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</si>
  <si>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</si>
  <si>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</si>
  <si>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</si>
  <si>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</si>
  <si>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</si>
  <si>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</si>
  <si>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</si>
  <si>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</si>
  <si>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</si>
  <si>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</si>
  <si>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</si>
  <si>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</si>
  <si>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</si>
  <si>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</si>
  <si>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</si>
  <si>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</si>
  <si>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</si>
  <si>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</si>
  <si>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</si>
  <si>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</si>
  <si>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</si>
  <si>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</si>
  <si>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</si>
  <si>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</si>
  <si>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</si>
  <si>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</si>
  <si>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</si>
  <si>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</si>
  <si>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</si>
  <si>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</si>
  <si>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</si>
  <si>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</si>
  <si>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</si>
  <si>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</si>
  <si>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</si>
  <si>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</si>
  <si>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</si>
  <si>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</si>
  <si>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</si>
  <si>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</si>
  <si>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</si>
  <si>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</si>
  <si>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</si>
  <si>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</si>
  <si>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</si>
  <si>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</si>
  <si>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</si>
  <si>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</si>
  <si>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</si>
  <si>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</si>
  <si>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</si>
  <si>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</si>
  <si>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</si>
  <si>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</si>
  <si>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</si>
  <si>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</si>
  <si>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</si>
  <si>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</si>
  <si>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</si>
  <si>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</si>
  <si>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</si>
  <si>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</si>
  <si>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</si>
  <si>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</si>
  <si>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</si>
  <si>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</si>
  <si>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</si>
  <si>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</si>
  <si>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</si>
  <si>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</si>
  <si>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</si>
  <si>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</si>
  <si>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</si>
  <si>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</si>
  <si>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</si>
  <si>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</si>
  <si>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</si>
  <si>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</si>
  <si>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</si>
  <si>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</si>
  <si>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</si>
  <si>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</si>
  <si>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</si>
  <si>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</si>
  <si>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</si>
  <si>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</si>
  <si>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</si>
  <si>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</si>
  <si>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</si>
  <si>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</si>
  <si>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</si>
  <si>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</si>
  <si>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</si>
  <si>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</si>
  <si>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</si>
  <si>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</si>
  <si>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</si>
  <si>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</si>
  <si>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</si>
  <si>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</si>
  <si>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</si>
  <si>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</si>
  <si>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</si>
  <si>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</si>
  <si>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</si>
  <si>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</si>
  <si>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</si>
  <si>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</si>
  <si>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</si>
  <si>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</si>
  <si>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</si>
  <si>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</si>
  <si>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</si>
  <si>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</si>
  <si>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</si>
  <si>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</si>
  <si>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</si>
  <si>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</si>
  <si>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</si>
  <si>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</si>
  <si>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</si>
  <si>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</si>
  <si>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</si>
  <si>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</si>
  <si>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</si>
  <si>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</si>
  <si>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</si>
  <si>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</si>
  <si>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</si>
  <si>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</si>
  <si>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</si>
  <si>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</si>
  <si>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</si>
  <si>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</si>
  <si>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</si>
  <si>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</si>
  <si>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</si>
  <si>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</si>
  <si>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</si>
  <si>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</si>
  <si>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</si>
  <si>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</si>
  <si>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</si>
  <si>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</si>
  <si>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</si>
  <si>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</si>
  <si>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</si>
  <si>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</si>
  <si>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</si>
  <si>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</si>
  <si>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</si>
  <si>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</si>
  <si>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</si>
  <si>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</si>
  <si>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</si>
  <si>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</si>
  <si>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</si>
  <si>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</si>
  <si>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</si>
  <si>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</si>
  <si>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</si>
  <si>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</si>
  <si>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</si>
  <si>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</si>
  <si>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</si>
  <si>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</si>
  <si>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</si>
  <si>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</si>
  <si>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</si>
  <si>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</si>
  <si>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</si>
  <si>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</si>
  <si>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</si>
  <si>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</si>
  <si>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</si>
  <si>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</si>
  <si>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</si>
  <si>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</si>
  <si>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</si>
  <si>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</si>
  <si>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</si>
  <si>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</si>
  <si>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</si>
  <si>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</si>
  <si>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</si>
  <si>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</si>
  <si>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</si>
  <si>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</si>
  <si>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</si>
  <si>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</si>
  <si>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</si>
  <si>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</si>
  <si>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</si>
  <si>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</si>
  <si>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</si>
  <si>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</si>
  <si>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</si>
  <si>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</si>
  <si>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</si>
  <si>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</si>
  <si>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</si>
  <si>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</si>
  <si>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</si>
  <si>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</si>
  <si>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</si>
  <si>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</si>
  <si>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</si>
  <si>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</si>
  <si>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</si>
  <si>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</si>
  <si>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</si>
  <si>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</si>
  <si>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</si>
  <si>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</si>
  <si>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</si>
  <si>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</si>
  <si>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</si>
  <si>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</si>
  <si>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</si>
  <si>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</si>
  <si>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</si>
  <si>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</si>
  <si>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</si>
  <si>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</si>
  <si>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</si>
  <si>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</si>
  <si>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</si>
  <si>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</si>
  <si>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</si>
  <si>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</si>
  <si>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</si>
  <si>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</si>
  <si>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</si>
  <si>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</si>
  <si>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</si>
  <si>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</si>
  <si>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</si>
  <si>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</si>
  <si>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</si>
  <si>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</si>
  <si>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</si>
  <si>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</si>
  <si>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</si>
  <si>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</si>
  <si>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</si>
  <si>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</si>
  <si>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</si>
  <si>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</si>
  <si>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</si>
  <si>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</si>
  <si>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</si>
  <si>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</si>
  <si>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</si>
  <si>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</si>
  <si>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</si>
  <si>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</si>
  <si>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</si>
  <si>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</si>
  <si>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</si>
  <si>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</si>
  <si>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</si>
  <si>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</si>
  <si>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</si>
  <si>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</si>
  <si>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</si>
  <si>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</si>
  <si>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</si>
  <si>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</si>
  <si>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</si>
  <si>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</si>
  <si>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</si>
  <si>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</si>
  <si>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</si>
  <si>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</si>
  <si>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</si>
  <si>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</si>
  <si>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</si>
  <si>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</si>
  <si>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</si>
  <si>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</si>
  <si>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</si>
  <si>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</si>
  <si>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</si>
  <si>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</si>
  <si>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</si>
  <si>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</si>
  <si>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</si>
  <si>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</si>
  <si>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</si>
  <si>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</si>
  <si>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</si>
  <si>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</si>
  <si>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</si>
  <si>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</si>
  <si>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</si>
  <si>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</si>
  <si>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</si>
  <si>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</si>
  <si>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</si>
  <si>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</si>
  <si>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</si>
  <si>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</si>
  <si>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</si>
  <si>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</si>
  <si>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</si>
  <si>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</si>
  <si>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</si>
  <si>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</si>
  <si>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</si>
  <si>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</si>
  <si>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</si>
  <si>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</si>
  <si>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</si>
  <si>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</si>
  <si>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</si>
  <si>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</si>
  <si>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</si>
  <si>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</si>
  <si>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</si>
  <si>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</si>
  <si>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</si>
  <si>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</si>
  <si>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</si>
  <si>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</si>
  <si>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</si>
  <si>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</si>
  <si>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</si>
  <si>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</si>
  <si>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</si>
  <si>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</si>
  <si>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</si>
  <si>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</si>
  <si>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</si>
  <si>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</si>
  <si>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</si>
  <si>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</si>
  <si>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</si>
  <si>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</si>
  <si>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</si>
  <si>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</si>
  <si>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</si>
  <si>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</si>
  <si>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</si>
  <si>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</si>
  <si>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</si>
  <si>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</si>
  <si>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</si>
  <si>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</si>
  <si>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</si>
  <si>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</si>
  <si>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</si>
  <si>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</si>
  <si>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</si>
  <si>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</si>
  <si>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</si>
  <si>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</si>
  <si>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</si>
  <si>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</si>
  <si>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</si>
  <si>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</si>
  <si>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</si>
  <si>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</si>
  <si>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</si>
  <si>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</si>
  <si>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</si>
  <si>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</si>
  <si>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</si>
  <si>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</si>
  <si>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</si>
  <si>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</si>
  <si>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</si>
  <si>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</si>
  <si>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</si>
  <si>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</si>
  <si>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</si>
  <si>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</si>
  <si>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</si>
  <si>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</si>
  <si>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</si>
  <si>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</si>
  <si>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</si>
  <si>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</si>
  <si>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</si>
  <si>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</si>
  <si>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</si>
  <si>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</si>
  <si>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</si>
  <si>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</si>
  <si>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</si>
  <si>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</si>
  <si>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</si>
  <si>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</si>
  <si>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</si>
  <si>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</si>
  <si>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</si>
  <si>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</si>
  <si>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</si>
  <si>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</si>
  <si>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</si>
  <si>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</si>
  <si>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</si>
  <si>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</si>
  <si>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</si>
  <si>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</si>
  <si>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</si>
  <si>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</si>
  <si>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</si>
  <si>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</si>
  <si>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</si>
  <si>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</si>
  <si>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</si>
  <si>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</si>
  <si>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</si>
  <si>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</si>
  <si>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</si>
  <si>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</si>
  <si>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</si>
  <si>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</si>
  <si>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</si>
  <si>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</si>
  <si>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</si>
  <si>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</si>
  <si>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</si>
  <si>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</si>
  <si>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</si>
  <si>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</si>
  <si>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</si>
  <si>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</si>
  <si>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</si>
  <si>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</si>
  <si>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</si>
  <si>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</si>
  <si>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</si>
  <si>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</si>
  <si>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</si>
  <si>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</si>
  <si>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</si>
  <si>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</si>
  <si>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</si>
  <si>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</si>
  <si>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</si>
  <si>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</si>
  <si>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</si>
  <si>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</si>
  <si>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</si>
  <si>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</si>
  <si>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</si>
  <si>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</si>
  <si>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</si>
  <si>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</si>
  <si>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</si>
  <si>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</si>
  <si>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</si>
  <si>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</si>
  <si>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</si>
  <si>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</si>
  <si>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</si>
  <si>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</si>
  <si>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</si>
  <si>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</si>
  <si>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</si>
  <si>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</si>
  <si>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</si>
  <si>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</si>
  <si>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</si>
  <si>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</si>
  <si>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</si>
  <si>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</si>
  <si>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</si>
  <si>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</si>
  <si>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</si>
  <si>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</si>
  <si>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</si>
  <si>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</si>
  <si>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</si>
  <si>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</si>
  <si>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</si>
  <si>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</si>
  <si>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</si>
  <si>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</si>
  <si>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</si>
  <si>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</si>
  <si>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</si>
  <si>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</si>
  <si>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</si>
  <si>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</si>
  <si>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</si>
  <si>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</si>
  <si>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</si>
  <si>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</si>
  <si>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</si>
  <si>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</si>
  <si>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</si>
  <si>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</si>
  <si>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</si>
  <si>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</si>
  <si>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</si>
  <si>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</si>
  <si>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</si>
  <si>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</si>
  <si>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</si>
  <si>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</si>
  <si>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</si>
  <si>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</si>
  <si>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</si>
  <si>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</si>
  <si>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</si>
  <si>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</si>
  <si>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</si>
  <si>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</si>
  <si>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</si>
  <si>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</si>
  <si>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</si>
  <si>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</si>
  <si>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</si>
  <si>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</si>
  <si>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</si>
  <si>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</si>
  <si>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</si>
  <si>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</si>
  <si>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</si>
  <si>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</si>
  <si>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</si>
  <si>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</si>
  <si>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</si>
  <si>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</si>
  <si>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</si>
  <si>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</si>
  <si>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</si>
  <si>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</si>
  <si>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</si>
  <si>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</si>
  <si>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</si>
  <si>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</si>
  <si>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</si>
  <si>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</si>
  <si>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</si>
  <si>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</si>
  <si>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</si>
  <si>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</si>
  <si>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</si>
  <si>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</si>
  <si>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</si>
  <si>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</si>
  <si>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</si>
  <si>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</si>
  <si>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</si>
  <si>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</si>
  <si>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</si>
  <si>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</si>
  <si>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</si>
  <si>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</si>
  <si>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</si>
  <si>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</si>
  <si>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</si>
  <si>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</si>
  <si>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</si>
  <si>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</si>
  <si>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</si>
  <si>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</si>
  <si>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</si>
  <si>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</si>
  <si>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</si>
  <si>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</si>
  <si>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</si>
  <si>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</si>
  <si>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</si>
  <si>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</si>
  <si>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</si>
  <si>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</si>
  <si>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</si>
  <si>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</si>
  <si>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</si>
  <si>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</si>
  <si>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</si>
  <si>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</si>
  <si>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</si>
  <si>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</si>
  <si>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</si>
  <si>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</si>
  <si>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</si>
  <si>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</si>
  <si>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</si>
  <si>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</si>
  <si>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</si>
  <si>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</si>
  <si>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</si>
  <si>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</si>
  <si>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</si>
  <si>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</si>
  <si>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</si>
  <si>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</si>
  <si>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</si>
  <si>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</si>
  <si>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</si>
  <si>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</si>
  <si>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</si>
  <si>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</si>
  <si>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</si>
  <si>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</si>
  <si>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</si>
  <si>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</si>
  <si>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</si>
  <si>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</si>
  <si>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</si>
  <si>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</si>
  <si>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</si>
  <si>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</si>
  <si>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</si>
  <si>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</si>
  <si>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</si>
  <si>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</si>
  <si>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</si>
  <si>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</si>
  <si>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</si>
  <si>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</si>
  <si>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</si>
  <si>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</si>
  <si>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</si>
  <si>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</si>
  <si>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</si>
  <si>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</si>
  <si>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</si>
  <si>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</si>
  <si>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</si>
  <si>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</si>
  <si>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</si>
  <si>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</si>
  <si>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</si>
  <si>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</si>
  <si>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</si>
  <si>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</si>
  <si>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</si>
  <si>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</si>
  <si>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</si>
  <si>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</si>
  <si>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</si>
  <si>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</si>
  <si>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</si>
  <si>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</si>
  <si>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</si>
  <si>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</si>
  <si>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</si>
  <si>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</si>
  <si>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</si>
  <si>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</si>
  <si>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</si>
  <si>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</si>
  <si>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</si>
  <si>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</si>
  <si>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</si>
  <si>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</si>
  <si>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</si>
  <si>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</si>
  <si>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</si>
  <si>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</si>
  <si>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</si>
  <si>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</si>
  <si>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</si>
  <si>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</si>
  <si>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</si>
  <si>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</si>
  <si>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</si>
  <si>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</si>
  <si>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</si>
  <si>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</si>
  <si>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</si>
  <si>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</si>
  <si>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</si>
  <si>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</si>
  <si>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</si>
  <si>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</si>
  <si>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</si>
  <si>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</si>
  <si>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</si>
  <si>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</si>
  <si>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</si>
  <si>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</si>
  <si>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</si>
  <si>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</si>
  <si>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</si>
  <si>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</si>
  <si>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</si>
  <si>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</si>
  <si>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</si>
  <si>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</si>
  <si>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</si>
  <si>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</si>
  <si>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</si>
  <si>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</si>
  <si>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</si>
  <si>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</si>
  <si>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</si>
  <si>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</si>
  <si>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</si>
  <si>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</si>
  <si>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</si>
  <si>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</si>
  <si>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</si>
  <si>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</si>
  <si>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</si>
  <si>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</si>
  <si>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</si>
  <si>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</si>
  <si>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</si>
  <si>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</si>
  <si>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</si>
  <si>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</si>
  <si>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</si>
  <si>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</si>
  <si>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</si>
  <si>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</si>
  <si>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</si>
  <si>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</si>
  <si>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</si>
  <si>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</si>
  <si>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</si>
  <si>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</si>
  <si>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</si>
  <si>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</si>
  <si>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</si>
  <si>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</si>
  <si>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</si>
  <si>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</si>
  <si>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</si>
  <si>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</si>
  <si>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</si>
  <si>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</si>
  <si>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</si>
  <si>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</si>
  <si>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</si>
  <si>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</si>
  <si>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</si>
  <si>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</si>
  <si>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</si>
  <si>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</si>
  <si>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</si>
  <si>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</si>
  <si>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</si>
  <si>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</si>
  <si>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</si>
  <si>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</si>
  <si>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</si>
  <si>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</si>
  <si>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</si>
  <si>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</si>
  <si>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</si>
  <si>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</si>
  <si>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</si>
  <si>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</si>
  <si>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</si>
  <si>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</si>
  <si>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</si>
  <si>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</si>
  <si>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</si>
  <si>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</si>
  <si>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</si>
  <si>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</si>
  <si>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</si>
  <si>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</si>
  <si>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</si>
  <si>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</si>
  <si>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</si>
  <si>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</si>
  <si>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</si>
  <si>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</si>
  <si>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</si>
  <si>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</si>
  <si>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</si>
  <si>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</si>
  <si>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</si>
  <si>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</si>
  <si>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</si>
  <si>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</si>
  <si>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</si>
  <si>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</si>
  <si>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</si>
  <si>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</si>
  <si>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</si>
  <si>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</si>
  <si>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</si>
  <si>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</si>
  <si>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</si>
  <si>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</si>
  <si>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</si>
  <si>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</si>
  <si>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</si>
  <si>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</si>
  <si>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</si>
  <si>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</si>
  <si>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</si>
  <si>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</si>
  <si>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</si>
  <si>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</si>
  <si>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</si>
  <si>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</si>
  <si>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</si>
  <si>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</si>
  <si>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</si>
  <si>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</si>
  <si>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</si>
  <si>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</si>
  <si>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</si>
  <si>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</si>
  <si>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</si>
  <si>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</si>
  <si>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</si>
  <si>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</si>
  <si>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</si>
  <si>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</si>
  <si>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</si>
  <si>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</si>
  <si>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</si>
  <si>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</si>
  <si>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</si>
  <si>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</si>
  <si>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</si>
  <si>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</si>
  <si>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</si>
  <si>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</si>
  <si>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</si>
  <si>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</si>
  <si>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</si>
  <si>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</si>
  <si>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</si>
  <si>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</si>
  <si>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</si>
  <si>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</si>
  <si>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</si>
  <si>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</si>
  <si>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</si>
  <si>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</si>
  <si>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</si>
  <si>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</si>
  <si>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</si>
  <si>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</si>
  <si>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</si>
  <si>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</si>
  <si>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</si>
  <si>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</si>
  <si>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</si>
  <si>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</si>
  <si>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</si>
  <si>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</si>
  <si>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</si>
  <si>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</si>
  <si>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</si>
  <si>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</si>
  <si>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</si>
  <si>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</si>
  <si>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</si>
  <si>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</si>
  <si>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</si>
  <si>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</si>
  <si>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</si>
  <si>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</si>
  <si>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</si>
  <si>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</si>
  <si>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</si>
  <si>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</si>
  <si>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</si>
  <si>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</si>
  <si>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</si>
  <si>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</si>
  <si>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</si>
  <si>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</si>
  <si>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</si>
  <si>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</si>
  <si>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</si>
  <si>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</si>
  <si>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</si>
  <si>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</si>
  <si>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</si>
  <si>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</si>
  <si>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</si>
  <si>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</si>
  <si>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</si>
  <si>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</si>
  <si>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</si>
  <si>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</si>
  <si>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</si>
  <si>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</si>
  <si>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</si>
  <si>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</si>
  <si>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</si>
  <si>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</si>
  <si>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</si>
  <si>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</si>
  <si>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</si>
  <si>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</si>
  <si>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</si>
  <si>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</si>
  <si>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</si>
  <si>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</si>
  <si>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</si>
  <si>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</si>
  <si>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</si>
  <si>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</si>
  <si>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</si>
  <si>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</si>
  <si>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</si>
  <si>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</si>
  <si>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</si>
  <si>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</si>
  <si>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</si>
  <si>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</si>
  <si>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</si>
  <si>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</si>
  <si>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</si>
  <si>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</si>
  <si>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</si>
  <si>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</si>
  <si>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</si>
  <si>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</si>
  <si>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</si>
  <si>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</si>
  <si>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</si>
  <si>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</si>
  <si>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</si>
  <si>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</si>
  <si>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</si>
  <si>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</si>
  <si>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</si>
  <si>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</si>
  <si>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</si>
  <si>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</si>
  <si>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</si>
  <si>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</si>
  <si>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</si>
  <si>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</si>
  <si>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</si>
  <si>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</si>
  <si>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</si>
  <si>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</si>
  <si>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</si>
  <si>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</si>
  <si>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</si>
  <si>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</si>
  <si>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</si>
  <si>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</si>
  <si>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</si>
  <si>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</si>
  <si>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</si>
  <si>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</si>
  <si>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</si>
  <si>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</si>
  <si>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</si>
  <si>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</si>
  <si>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</si>
  <si>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</si>
  <si>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</si>
  <si>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</si>
  <si>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</si>
  <si>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</si>
  <si>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</si>
  <si>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</si>
  <si>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</si>
  <si>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</si>
  <si>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</si>
  <si>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</si>
  <si>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</si>
  <si>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</si>
  <si>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</si>
  <si>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</si>
  <si>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</si>
  <si>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</si>
  <si>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</si>
  <si>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</si>
  <si>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</si>
  <si>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</si>
  <si>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</si>
  <si>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</si>
  <si>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</si>
  <si>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</si>
  <si>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</si>
  <si>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</si>
  <si>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</si>
  <si>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</si>
  <si>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</si>
  <si>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</si>
  <si>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</si>
  <si>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</si>
  <si>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</si>
  <si>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</si>
  <si>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</si>
  <si>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</si>
  <si>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</si>
  <si>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</si>
  <si>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</si>
  <si>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</si>
  <si>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</si>
  <si>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</si>
  <si>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</si>
  <si>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</si>
  <si>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</si>
  <si>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</si>
  <si>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</si>
  <si>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</si>
  <si>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</si>
  <si>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</si>
  <si>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</si>
  <si>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</si>
  <si>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</si>
  <si>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</si>
  <si>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</si>
  <si>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</si>
  <si>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</si>
  <si>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</si>
  <si>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</si>
  <si>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</si>
  <si>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</si>
  <si>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</si>
  <si>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</si>
  <si>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</si>
  <si>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</si>
  <si>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</si>
  <si>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</si>
  <si>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</si>
  <si>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</si>
  <si>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</si>
  <si>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</si>
  <si>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</si>
  <si>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</si>
  <si>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</si>
  <si>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</si>
  <si>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</si>
  <si>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</si>
  <si>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</si>
  <si>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</si>
  <si>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</si>
  <si>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</si>
  <si>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</si>
  <si>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</si>
  <si>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</si>
  <si>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</si>
  <si>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</si>
  <si>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</si>
  <si>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</si>
  <si>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</si>
  <si>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</si>
  <si>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</si>
  <si>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</si>
  <si>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</si>
  <si>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</si>
  <si>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</si>
  <si>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</si>
  <si>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</si>
  <si>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</si>
  <si>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</si>
  <si>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</si>
  <si>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</si>
  <si>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</si>
  <si>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</si>
  <si>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</si>
  <si>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</si>
  <si>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</si>
  <si>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</si>
  <si>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</si>
  <si>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</si>
  <si>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</si>
  <si>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</si>
  <si>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</si>
  <si>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</si>
  <si>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</si>
  <si>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</si>
  <si>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</si>
  <si>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</si>
  <si>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</si>
  <si>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</si>
  <si>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</si>
  <si>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</si>
  <si>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</si>
  <si>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</si>
  <si>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</si>
  <si>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</si>
  <si>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</si>
  <si>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</si>
  <si>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</si>
  <si>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</si>
  <si>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</si>
  <si>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</si>
  <si>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</si>
  <si>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</si>
  <si>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</si>
  <si>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</si>
  <si>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</si>
  <si>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</si>
  <si>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</si>
  <si>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</si>
  <si>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</si>
  <si>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</si>
  <si>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</si>
  <si>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</si>
  <si>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</si>
  <si>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</si>
  <si>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</si>
  <si>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</si>
  <si>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</si>
  <si>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</si>
  <si>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</si>
  <si>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</si>
  <si>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</si>
  <si>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</si>
  <si>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</si>
  <si>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</si>
  <si>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</si>
  <si>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</si>
  <si>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</si>
  <si>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</si>
  <si>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</si>
  <si>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</si>
  <si>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</si>
  <si>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</si>
  <si>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</si>
  <si>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</si>
  <si>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</si>
  <si>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</si>
  <si>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</si>
  <si>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</si>
  <si>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</si>
  <si>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</si>
  <si>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</si>
  <si>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</si>
  <si>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</si>
  <si>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</si>
  <si>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</si>
  <si>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</si>
  <si>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</si>
  <si>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</si>
  <si>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</si>
  <si>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</si>
  <si>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</si>
  <si>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</si>
  <si>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</si>
  <si>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</si>
  <si>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</si>
  <si>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</si>
  <si>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</si>
  <si>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</si>
  <si>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</si>
  <si>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</si>
  <si>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</si>
  <si>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</si>
  <si>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</si>
  <si>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</si>
  <si>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</si>
  <si>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</si>
  <si>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</si>
  <si>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</si>
  <si>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</si>
  <si>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</si>
  <si>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</si>
  <si>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</si>
  <si>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</si>
  <si>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</si>
  <si>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</si>
  <si>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</si>
  <si>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</si>
  <si>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</si>
  <si>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</si>
  <si>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</si>
  <si>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</si>
  <si>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</si>
  <si>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</si>
  <si>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</si>
  <si>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</si>
  <si>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</si>
  <si>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</si>
  <si>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</si>
  <si>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</si>
  <si>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</si>
  <si>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</si>
  <si>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</si>
  <si>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</si>
  <si>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</si>
  <si>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</si>
  <si>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</si>
  <si>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</si>
  <si>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</si>
  <si>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</si>
  <si>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</si>
  <si>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</si>
  <si>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</si>
  <si>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</si>
  <si>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</si>
  <si>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</si>
  <si>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</si>
  <si>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</si>
  <si>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</si>
  <si>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</si>
  <si>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</si>
  <si>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</si>
  <si>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</si>
  <si>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</si>
  <si>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</si>
  <si>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</si>
  <si>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</si>
  <si>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</si>
  <si>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</si>
  <si>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</si>
  <si>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</si>
  <si>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</si>
  <si>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</si>
  <si>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</si>
  <si>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</si>
  <si>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</si>
  <si>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</si>
  <si>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</si>
  <si>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</si>
  <si>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</si>
  <si>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</si>
  <si>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</si>
  <si>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</si>
  <si>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</si>
  <si>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</si>
  <si>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</si>
  <si>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</si>
  <si>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</si>
  <si>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</si>
  <si>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</si>
  <si>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SZTPŠ v roku 2025</t>
  </si>
  <si>
    <t>30260001</t>
  </si>
  <si>
    <t>102026</t>
  </si>
  <si>
    <t>06.02.2026</t>
  </si>
  <si>
    <t>právne služby – register partnerov verejného sektora a to overenie identifikácie konečného užívateľa výhod</t>
  </si>
  <si>
    <t>47241543</t>
  </si>
  <si>
    <t>Advokátska kancelária FARDOUS PARTNERS s.r.o.</t>
  </si>
  <si>
    <t>právne služby – register partnerov verejného sektora a to ov</t>
  </si>
  <si>
    <t>30260002</t>
  </si>
  <si>
    <t>38720900</t>
  </si>
  <si>
    <t>22.01.2026</t>
  </si>
  <si>
    <t xml:space="preserve">Hovory za obdobie 04.01.2026 -03.2.2026 </t>
  </si>
  <si>
    <t>35697270</t>
  </si>
  <si>
    <t>Orange Slovensko a.s.</t>
  </si>
  <si>
    <t>Hovory za obdobie 04.01.2026 -03.2.2026</t>
  </si>
  <si>
    <t>30260005</t>
  </si>
  <si>
    <t>2026-0018</t>
  </si>
  <si>
    <t>antidekubitná podložka na športový vozík</t>
  </si>
  <si>
    <t>35890142</t>
  </si>
  <si>
    <t>Letmo SK, s.r.o.</t>
  </si>
  <si>
    <t>na športový vozík</t>
  </si>
  <si>
    <t>30260006</t>
  </si>
  <si>
    <t>2808</t>
  </si>
  <si>
    <t>Poplatok za Svetový pohár v tanci na vozíku Košice, 4.-6.9.2026</t>
  </si>
  <si>
    <t>World Abilitysport Federation</t>
  </si>
  <si>
    <t>Poplatok za Svetový pohár v tanci na vozíku Košice, 4.-6.9.2</t>
  </si>
  <si>
    <t>30260007</t>
  </si>
  <si>
    <t>202600015</t>
  </si>
  <si>
    <t>19.01.2026</t>
  </si>
  <si>
    <t>Poplatok za bankovú informáciu pre účely auditu</t>
  </si>
  <si>
    <t>31634419</t>
  </si>
  <si>
    <t>Privatbanka, a.s.</t>
  </si>
  <si>
    <t>30260008</t>
  </si>
  <si>
    <t>1/2026</t>
  </si>
  <si>
    <t>administratívne práce, 1/2026, 40hod.</t>
  </si>
  <si>
    <t>40017702</t>
  </si>
  <si>
    <t>Mgr. Eva Bacigalová</t>
  </si>
  <si>
    <t>30260009</t>
  </si>
  <si>
    <t>5417720435</t>
  </si>
  <si>
    <t>toner 2ks</t>
  </si>
  <si>
    <t>36562939</t>
  </si>
  <si>
    <t>Alza.sk s. r. o.</t>
  </si>
  <si>
    <t>30260010</t>
  </si>
  <si>
    <t>1020260042</t>
  </si>
  <si>
    <t>28.01.2026</t>
  </si>
  <si>
    <t>školenie, legislatíva-dane-účto, 28.1.2026, Bratislava</t>
  </si>
  <si>
    <t>51069164</t>
  </si>
  <si>
    <t>PragmaPlus s. r. o.</t>
  </si>
  <si>
    <t>30260011</t>
  </si>
  <si>
    <t>202659</t>
  </si>
  <si>
    <t>Členstvo WPV volejbal pre rok 2026</t>
  </si>
  <si>
    <t>World ParaVolley</t>
  </si>
  <si>
    <t>30260013</t>
  </si>
  <si>
    <t>1126000079</t>
  </si>
  <si>
    <t>Prenájom kancelárií, skladu a služby spojené s nájmom 01/2026</t>
  </si>
  <si>
    <t>56398255</t>
  </si>
  <si>
    <t>STVR</t>
  </si>
  <si>
    <t>Prenájom kancelárií, skladu a služby spojené s nájmom 01/202</t>
  </si>
  <si>
    <t>30260015</t>
  </si>
  <si>
    <t>2040226018</t>
  </si>
  <si>
    <t>04.02.2026</t>
  </si>
  <si>
    <t>bankové potvrdenie pre audit</t>
  </si>
  <si>
    <t>00686930</t>
  </si>
  <si>
    <t>Tatra banka, a.s.</t>
  </si>
  <si>
    <t>30260017</t>
  </si>
  <si>
    <t>27.02.2026</t>
  </si>
  <si>
    <t xml:space="preserve">Hovory za obdobie 04.02.2026 -03.3.2026 </t>
  </si>
  <si>
    <t>Hovory za obdobie 04.02.2026 -03.3.2026</t>
  </si>
  <si>
    <t>30260018</t>
  </si>
  <si>
    <t>262500001</t>
  </si>
  <si>
    <t>Prenájom vozidla AA657NG, 01/2026</t>
  </si>
  <si>
    <t>35735287</t>
  </si>
  <si>
    <t>Triumf ducha, s.r.o.</t>
  </si>
  <si>
    <t>30260019</t>
  </si>
  <si>
    <t>260100005</t>
  </si>
  <si>
    <t>Prenájom vozidla BT615LD, 01/2026</t>
  </si>
  <si>
    <t>35871814</t>
  </si>
  <si>
    <t>Slovenská paralympijská marketingová, s.r.o.</t>
  </si>
  <si>
    <t>30260020</t>
  </si>
  <si>
    <t>20260001</t>
  </si>
  <si>
    <t>Služby kondičný tréning 01/2026</t>
  </si>
  <si>
    <t>55238742</t>
  </si>
  <si>
    <t>Halyna Dubyna</t>
  </si>
  <si>
    <t>30260021</t>
  </si>
  <si>
    <t>40260022</t>
  </si>
  <si>
    <t>Prenájom haly Bratislava, 1/2026 parastolný tenis</t>
  </si>
  <si>
    <t>30260023</t>
  </si>
  <si>
    <t>2026001</t>
  </si>
  <si>
    <t>Trénerské služby, 01/2026, parastolný tenis</t>
  </si>
  <si>
    <t>35383054</t>
  </si>
  <si>
    <t>Saša Dragaš</t>
  </si>
  <si>
    <t>30260024</t>
  </si>
  <si>
    <t>83260294</t>
  </si>
  <si>
    <t>Účastnícky poplatok počas World Boccia Challenger - Pajulahti / Fínsko</t>
  </si>
  <si>
    <t>3250102-9</t>
  </si>
  <si>
    <t>Kolmen kampuksen urheiluopisto oy</t>
  </si>
  <si>
    <t>Účastnícky poplatok počas World Boccia Challenger - Pajulaht</t>
  </si>
  <si>
    <t>30260025</t>
  </si>
  <si>
    <t>446005132</t>
  </si>
  <si>
    <t>24.02.2026</t>
  </si>
  <si>
    <t>Stravné lístky na 2/2026 100ks</t>
  </si>
  <si>
    <t>52005551</t>
  </si>
  <si>
    <t>Ticket Service, s.r.o.</t>
  </si>
  <si>
    <t>provízia za službu</t>
  </si>
  <si>
    <t>30260026</t>
  </si>
  <si>
    <t>2026002</t>
  </si>
  <si>
    <t>Trénerské práce a cestovné 01/2026, parastolný tenis</t>
  </si>
  <si>
    <t>Dušan Michalka</t>
  </si>
  <si>
    <t>Trénerské práce 01/2026, parastolný tenis</t>
  </si>
  <si>
    <t>Trénerské práce  01/2026, parastolný tenis</t>
  </si>
  <si>
    <t>cestovné 01/2026, parastolný tenis</t>
  </si>
  <si>
    <t>30260027</t>
  </si>
  <si>
    <t>32026</t>
  </si>
  <si>
    <t>05.03.2026</t>
  </si>
  <si>
    <t>športovo-regeneračné procedúry 1/2026</t>
  </si>
  <si>
    <t>50543458</t>
  </si>
  <si>
    <t>MUDr. Ivana Jakabovičová - EASELIFE</t>
  </si>
  <si>
    <t>30260028</t>
  </si>
  <si>
    <t>2026008</t>
  </si>
  <si>
    <t>12.03.2026</t>
  </si>
  <si>
    <t>športovo-telovýchovná prehliadka</t>
  </si>
  <si>
    <t>35870281</t>
  </si>
  <si>
    <t>SPORTMED, s.r.o.</t>
  </si>
  <si>
    <t>30260029</t>
  </si>
  <si>
    <t>31126025</t>
  </si>
  <si>
    <t>Letenky, Viedeň-Rím-Viedeň, 25.04.-03.05.2026, paralukostreľba, 2 os</t>
  </si>
  <si>
    <t>36324175</t>
  </si>
  <si>
    <t>CK MALKO POLO, s.r.o.</t>
  </si>
  <si>
    <t>Letenky, Viedeň-Rím-Viedeň, 25.04.-03.05.2026, paralukostreľ</t>
  </si>
  <si>
    <t>30260030</t>
  </si>
  <si>
    <t xml:space="preserve">Hovory za obdobie 06.03.2026 -03.04.2026 </t>
  </si>
  <si>
    <t>Hovory za obdobie 06.03.2026 -03.04.2026</t>
  </si>
  <si>
    <t>30260031</t>
  </si>
  <si>
    <t>0421188368</t>
  </si>
  <si>
    <t>Ročný poplatok M365 Business Standard 4.3.2026-3.3.2027</t>
  </si>
  <si>
    <t>30260033</t>
  </si>
  <si>
    <t>40260047</t>
  </si>
  <si>
    <t>Prenájom haly Bratislava, 02/2026 parastolný tenis</t>
  </si>
  <si>
    <t>30260034</t>
  </si>
  <si>
    <t>1126000183</t>
  </si>
  <si>
    <t>Prenájom kancelárií, skladu a služby spojené s nájmom 02/2026</t>
  </si>
  <si>
    <t>Prenájom kancelárií, skladu a služby spojené s nájmom 02/202</t>
  </si>
  <si>
    <t>30260035</t>
  </si>
  <si>
    <t>126001</t>
  </si>
  <si>
    <t>Prenájom haly, 01 a 02/2026, Bratislava, basketbal na vozíku</t>
  </si>
  <si>
    <t>31768849</t>
  </si>
  <si>
    <t>Základná škola</t>
  </si>
  <si>
    <t>30260036</t>
  </si>
  <si>
    <t>20260002</t>
  </si>
  <si>
    <t>06.03.2026</t>
  </si>
  <si>
    <t>Služby kondičného trénera, 02/2026, parastolný tenis</t>
  </si>
  <si>
    <t>30260037</t>
  </si>
  <si>
    <t>2611096</t>
  </si>
  <si>
    <t>16.03.2026</t>
  </si>
  <si>
    <t>Sztps.sk - predĺženie registrácie domény 8.4.2026-7.4.2027</t>
  </si>
  <si>
    <t>36743852</t>
  </si>
  <si>
    <t>WebHouse, s.r.o.</t>
  </si>
  <si>
    <t>30260038</t>
  </si>
  <si>
    <t>2603130007</t>
  </si>
  <si>
    <t>24.03.2026</t>
  </si>
  <si>
    <t>1. Účastnícky poplatok počas WORLD BOCCIA CUP - ASTANA / KAZAKHSTAN 01. - 08.06.2026</t>
  </si>
  <si>
    <t>Kazakhstan Boccia Federation</t>
  </si>
  <si>
    <t>1. Účastnícky poplatok počas WORLD BOCCIA CUP - ASTANA / KAZ</t>
  </si>
  <si>
    <t>30260039</t>
  </si>
  <si>
    <t>446008515</t>
  </si>
  <si>
    <t>13.03.2026</t>
  </si>
  <si>
    <t>Stravné lístky na 3/2026 110ks</t>
  </si>
  <si>
    <t>30260040</t>
  </si>
  <si>
    <t>2026003</t>
  </si>
  <si>
    <t>Trénerské služby a cestovné 02/2026, parastolný tenis</t>
  </si>
  <si>
    <t>40798879</t>
  </si>
  <si>
    <t>Dušan Michalka - TIBHAR SLOVENSKO</t>
  </si>
  <si>
    <t>Trénerské služby 02/2026, parastolný tenis</t>
  </si>
  <si>
    <t>Cestovné 02/2026, parastolný tenis</t>
  </si>
  <si>
    <t>30260041</t>
  </si>
  <si>
    <t>2</t>
  </si>
  <si>
    <t>Štartovné ITTF World Para Challenger Lignano, Taliansko, 17.-22.3.2026, PVÚ: 7, ŠP:4 RT:3</t>
  </si>
  <si>
    <t>Federazione italiana Tennistavolo</t>
  </si>
  <si>
    <t>Štartovné ITTF World Para Challenger Lignano, Taliansko, 17.</t>
  </si>
  <si>
    <t>30260042</t>
  </si>
  <si>
    <t>262500003</t>
  </si>
  <si>
    <t>Prenájom vozidla AA657NG, 02/2026</t>
  </si>
  <si>
    <t>30260043</t>
  </si>
  <si>
    <t>260100007</t>
  </si>
  <si>
    <t>Prenájom vozidla BT615LD, 02/2026</t>
  </si>
  <si>
    <t>30260044</t>
  </si>
  <si>
    <t>2026003/S</t>
  </si>
  <si>
    <t>Trénerské služby, 02/2026, parastolný tenis</t>
  </si>
  <si>
    <t>30260045</t>
  </si>
  <si>
    <t>20260267</t>
  </si>
  <si>
    <t>Právne poradenstvo  02/2026</t>
  </si>
  <si>
    <t>36861154</t>
  </si>
  <si>
    <t>Škubla &amp; Partneri s.r.o.</t>
  </si>
  <si>
    <t>30260046</t>
  </si>
  <si>
    <t>10261874</t>
  </si>
  <si>
    <t>Letenky, ITTF World Para Challenger, Čierna Hora, Podgorica, parastolný tenis, 28.04..-03.05.2026, 4 os</t>
  </si>
  <si>
    <t>31379508</t>
  </si>
  <si>
    <t>ETN Slovakia s.r.o.</t>
  </si>
  <si>
    <t>Letenky, ITTF World Para Challenger, Čierna Hora, Podgorica,</t>
  </si>
  <si>
    <t>30260047</t>
  </si>
  <si>
    <t>10262001</t>
  </si>
  <si>
    <t>Letenky, INTERNATIONAL TRAINING CAMP - Largs / Škótsko, boccia, 12.-17.04.2026</t>
  </si>
  <si>
    <t>Letenky, INTERNATIONAL TRAINING CAMP - Largs / Škótsko, bocc</t>
  </si>
  <si>
    <t>30260048</t>
  </si>
  <si>
    <t>88250261849</t>
  </si>
  <si>
    <t>Ubytovanie Bratislava, 20.-21.03.2026,1os, boccia</t>
  </si>
  <si>
    <t>52430138</t>
  </si>
  <si>
    <t>Sungate a. s.</t>
  </si>
  <si>
    <t>30260052</t>
  </si>
  <si>
    <t>2612641</t>
  </si>
  <si>
    <t>26.03.2026</t>
  </si>
  <si>
    <t>Hosting virtuálny server M  29.3.2026 – 28.3.2027</t>
  </si>
  <si>
    <t>50260002</t>
  </si>
  <si>
    <t>2602110001</t>
  </si>
  <si>
    <t>12.02.2026</t>
  </si>
  <si>
    <t>Členský poplatok pre rok 2026 pre bocciu</t>
  </si>
  <si>
    <t>World Boccia</t>
  </si>
  <si>
    <t>Bankový poplatok</t>
  </si>
  <si>
    <t>50260003</t>
  </si>
  <si>
    <t>2602110002</t>
  </si>
  <si>
    <t>Licencie 16 športovcov, boccia</t>
  </si>
  <si>
    <t>260002</t>
  </si>
  <si>
    <t xml:space="preserve"> školenie 28.1.26 - Aktuálne v športe – legislatíva</t>
  </si>
  <si>
    <t>260003</t>
  </si>
  <si>
    <t>PHM BL615 LD 01/2026</t>
  </si>
  <si>
    <t>Martin Čapla</t>
  </si>
  <si>
    <t>260004</t>
  </si>
  <si>
    <t>Poštovné služby 01/2026</t>
  </si>
  <si>
    <t>Denisa Konečná</t>
  </si>
  <si>
    <t>260005</t>
  </si>
  <si>
    <t>PHM AA657NG 1/2026</t>
  </si>
  <si>
    <t>Pavel Bílik</t>
  </si>
  <si>
    <t>260007</t>
  </si>
  <si>
    <t>Poštovné služby 02/2026 a občerstvenie na výkonný výbor SZTPŚ, Bratislava, 18.02.2026</t>
  </si>
  <si>
    <t>Občerstvenie na výk.výbor SZTPŠ, BA, 18.02.2026</t>
  </si>
  <si>
    <t>Poštovné služby 02/2026</t>
  </si>
  <si>
    <t>260008</t>
  </si>
  <si>
    <t>Zasadnutie výkonný výbor SZTPŠ, Bratislava, 18.02.2026</t>
  </si>
  <si>
    <t>Samuel Andrejčík</t>
  </si>
  <si>
    <t>Zasadnutie výkonný výbor SZTPŠ, Bratislava, 18.02.2026 - ces</t>
  </si>
  <si>
    <t>Zasadnutie výkonný výbor SZTPŠ, Bratislava, 18.02.2026 - uby</t>
  </si>
  <si>
    <t>260010</t>
  </si>
  <si>
    <t>PHM BL615 LD 02/2026</t>
  </si>
  <si>
    <t>d - Riapoš Ján</t>
  </si>
  <si>
    <t>d - Trávníček Boris</t>
  </si>
  <si>
    <t>d - Lovaš Peter</t>
  </si>
  <si>
    <t>d - Pavlík Marcel</t>
  </si>
  <si>
    <t>d - Král Tomáš</t>
  </si>
  <si>
    <t>d - Jankechová Eliška</t>
  </si>
  <si>
    <t>d - Mezík Róbert</t>
  </si>
  <si>
    <t>d - družstvo - boccia (BC1-2)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</si>
</sst>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D3D3D3"/>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7">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xf numFmtId="4" fontId="0" fillId="0" borderId="0" xfId="0" applyNumberFormat="1" applyAlignment="1">
      <alignment horizontal="right"/>
    </xf>
    <xf numFmtId="0" fontId="0" fillId="16" borderId="0" xfId="0" applyFill="1"/>
    <xf numFmtId="4" fontId="0" fillId="16" borderId="0" xfId="0" applyNumberFormat="1" applyFill="1" applyAlignment="1">
      <alignment horizontal="right"/>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4" val="8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22"/>
      <c r="D2" s="322"/>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3"/>
      <c r="D22" s="323"/>
    </row>
    <row r="23" spans="1:4" x14ac:dyDescent="0.25">
      <c r="C23" s="324"/>
      <c r="D23" s="323"/>
    </row>
    <row r="24" spans="1:4" ht="67.95" customHeight="1" x14ac:dyDescent="0.25">
      <c r="A24" s="23" t="s">
        <v>1235</v>
      </c>
      <c r="C24" s="247"/>
      <c r="D24" s="248"/>
    </row>
    <row r="25" spans="1:4" x14ac:dyDescent="0.25">
      <c r="C25" s="320"/>
      <c r="D25" s="321"/>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Slovenský zväz telesne postihnutých športovcov, Benediktiho 5, Bratislava 1, 811 05</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22665234</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5" t="s">
        <v>51</v>
      </c>
      <c r="B1" s="325"/>
      <c r="C1" s="325"/>
      <c r="D1" s="325"/>
      <c r="E1" s="325"/>
      <c r="F1" s="325"/>
      <c r="G1" s="325"/>
      <c r="H1" s="325"/>
      <c r="I1" s="52"/>
      <c r="J1" s="37"/>
    </row>
    <row r="2" spans="1:11" ht="13.8"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3.8" x14ac:dyDescent="0.25">
      <c r="A3" s="40"/>
      <c r="B3" s="40"/>
      <c r="C3" s="40"/>
      <c r="D3" s="40"/>
      <c r="E3" s="40"/>
      <c r="F3" s="40"/>
      <c r="G3" s="40"/>
      <c r="H3" s="330">
        <f>+Doklady!I101</f>
        <v>46053</v>
      </c>
      <c r="I3" s="330"/>
    </row>
    <row r="4" spans="1:11" ht="15.75" customHeight="1" x14ac:dyDescent="0.25">
      <c r="A4" s="41" t="s">
        <v>52</v>
      </c>
      <c r="B4" s="326" t="s">
        <v>53</v>
      </c>
      <c r="C4" s="327"/>
      <c r="D4" s="327"/>
      <c r="E4" s="32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0" priority="2" stopIfTrue="1">
      <formula>$A8&lt;&gt;""</formula>
    </cfRule>
  </conditionalFormatting>
  <conditionalFormatting sqref="B68:C68 B69:H2878">
    <cfRule type="expression" dxfId="99" priority="3" stopIfTrue="1">
      <formula>$A68&lt;&gt;""</formula>
    </cfRule>
  </conditionalFormatting>
  <conditionalFormatting sqref="D2876:D2903">
    <cfRule type="expression" dxfId="98"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34" t="s">
        <v>1568</v>
      </c>
      <c r="B1" s="335"/>
      <c r="C1" s="166">
        <v>46053</v>
      </c>
      <c r="D1" s="26"/>
      <c r="G1" s="244">
        <v>46053</v>
      </c>
    </row>
    <row r="2" spans="1:7" ht="13.8" x14ac:dyDescent="0.25">
      <c r="A2" s="28"/>
      <c r="B2" s="28"/>
      <c r="G2" s="244">
        <v>46081</v>
      </c>
    </row>
    <row r="3" spans="1:7" ht="13.8" x14ac:dyDescent="0.25">
      <c r="A3" s="30" t="s">
        <v>214</v>
      </c>
      <c r="B3" s="332" t="str">
        <f>INDEX(Adr!B:B,Doklady!B102+1)</f>
        <v>Slovenský zväz telesne postihnutých športovcov</v>
      </c>
      <c r="C3" s="332"/>
      <c r="D3" s="332"/>
      <c r="G3" s="244">
        <v>46112</v>
      </c>
    </row>
    <row r="4" spans="1:7" ht="13.8" x14ac:dyDescent="0.25">
      <c r="A4" s="30" t="s">
        <v>215</v>
      </c>
      <c r="B4" s="29" t="str">
        <f>RIGHT("0000"&amp;INDEX(Adr!A:A,Doklady!B102+1),8)</f>
        <v>22665234</v>
      </c>
      <c r="G4" s="244">
        <v>46142</v>
      </c>
    </row>
    <row r="5" spans="1:7" ht="13.8" x14ac:dyDescent="0.25">
      <c r="A5" s="30" t="s">
        <v>216</v>
      </c>
      <c r="B5" s="29" t="str">
        <f>INDEX(Adr!D:D,Doklady!B102+1)&amp;", "&amp;INDEX(Adr!E:E,Doklady!B102+1)</f>
        <v>Benediktiho 5, Bratislava 1</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0</v>
      </c>
      <c r="G11" s="244">
        <v>46356</v>
      </c>
    </row>
    <row r="12" spans="1:7" ht="13.8" x14ac:dyDescent="0.25">
      <c r="A12" s="133" t="s">
        <v>223</v>
      </c>
      <c r="B12" s="134" t="s">
        <v>224</v>
      </c>
      <c r="C12" s="167">
        <f>+Spolu!C12</f>
        <v>879828</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879828</v>
      </c>
      <c r="G15" s="244"/>
    </row>
    <row r="16" spans="1:7" ht="13.8" x14ac:dyDescent="0.25">
      <c r="G16" s="244"/>
    </row>
    <row r="17" spans="1:5" ht="72" customHeight="1" x14ac:dyDescent="0.25">
      <c r="A17" s="333" t="s">
        <v>230</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3"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52" t="s">
        <v>52</v>
      </c>
      <c r="C3" s="356" t="str">
        <f>INDEX(Adr!B2:B242,Doklady!B102)</f>
        <v>Slovenský zväz telesne postihnutých športovcov</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22665234</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Benediktiho 5, Bratislava 1, 811 05</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7" t="s">
        <v>235</v>
      </c>
      <c r="F9" s="358"/>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7.399999999999999" x14ac:dyDescent="0.3">
      <c r="A11" s="69" t="s">
        <v>221</v>
      </c>
      <c r="B11" s="70" t="s">
        <v>222</v>
      </c>
      <c r="C11" s="126">
        <f>SUMIF(FP!J:J,Doklady!$B$1&amp;A11,FP!D:D)</f>
        <v>0</v>
      </c>
      <c r="D11" s="126">
        <f>+C11-E11</f>
        <v>0</v>
      </c>
      <c r="E11" s="359">
        <f>+I39-I42+I44-I47</f>
        <v>0</v>
      </c>
      <c r="F11" s="360"/>
      <c r="J11" s="168"/>
      <c r="L11" s="153">
        <f>L41</f>
        <v>2</v>
      </c>
      <c r="M11" s="118"/>
      <c r="N11" s="118"/>
      <c r="O11" s="118"/>
      <c r="P11" s="118"/>
      <c r="Q11" s="118"/>
      <c r="R11" s="118"/>
      <c r="S11" s="118"/>
    </row>
    <row r="12" spans="1:26" ht="17.399999999999999" x14ac:dyDescent="0.3">
      <c r="A12" s="69" t="s">
        <v>223</v>
      </c>
      <c r="B12" s="70" t="s">
        <v>224</v>
      </c>
      <c r="C12" s="126">
        <f>SUMIF(FP!J:J,Doklady!$B$1&amp;A12,FP!D:D)</f>
        <v>879828</v>
      </c>
      <c r="D12" s="126">
        <f>C12-E12</f>
        <v>43989.089999999967</v>
      </c>
      <c r="E12" s="351">
        <f>SUMIF(K:K,A12,I:I)</f>
        <v>835838.91</v>
      </c>
      <c r="F12" s="352"/>
      <c r="J12" s="169"/>
      <c r="L12" s="153" t="str">
        <f>L42</f>
        <v>2</v>
      </c>
      <c r="N12" s="118"/>
      <c r="O12" s="118"/>
      <c r="P12" s="118"/>
      <c r="Q12" s="118"/>
      <c r="R12" s="118"/>
      <c r="S12" s="118"/>
    </row>
    <row r="13" spans="1:26" ht="17.399999999999999" x14ac:dyDescent="0.3">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46" t="s">
        <v>241</v>
      </c>
      <c r="C17" s="346"/>
      <c r="D17" s="346"/>
      <c r="E17" s="346"/>
      <c r="F17" s="346"/>
      <c r="G17" s="346"/>
      <c r="H17" s="346"/>
      <c r="I17" s="73">
        <f>SUMIF(FP!I:I,Doklady!$B$1&amp;A17,FP!D:D)</f>
        <v>0</v>
      </c>
      <c r="T17" s="86"/>
    </row>
    <row r="18" spans="1:20" x14ac:dyDescent="0.2">
      <c r="A18" s="135" t="s">
        <v>242</v>
      </c>
      <c r="B18" s="346" t="s">
        <v>243</v>
      </c>
      <c r="C18" s="346"/>
      <c r="D18" s="346"/>
      <c r="E18" s="346"/>
      <c r="F18" s="346"/>
      <c r="G18" s="346"/>
      <c r="H18" s="346"/>
      <c r="I18" s="73">
        <f>SUMIF(FP!I:I,Doklady!$B$1&amp;A18,FP!D:D)</f>
        <v>0</v>
      </c>
    </row>
    <row r="19" spans="1:20" x14ac:dyDescent="0.2">
      <c r="A19" s="115" t="s">
        <v>244</v>
      </c>
      <c r="B19" s="346" t="s">
        <v>245</v>
      </c>
      <c r="C19" s="346"/>
      <c r="D19" s="346"/>
      <c r="E19" s="346"/>
      <c r="F19" s="346"/>
      <c r="G19" s="346"/>
      <c r="H19" s="346"/>
      <c r="I19" s="73">
        <f>SUMIF(FP!I:I,Doklady!$B$1&amp;A19,FP!D:D)</f>
        <v>544628</v>
      </c>
    </row>
    <row r="20" spans="1:20" x14ac:dyDescent="0.2">
      <c r="A20" s="135" t="s">
        <v>246</v>
      </c>
      <c r="B20" s="340" t="s">
        <v>247</v>
      </c>
      <c r="C20" s="341"/>
      <c r="D20" s="341"/>
      <c r="E20" s="341"/>
      <c r="F20" s="341"/>
      <c r="G20" s="341"/>
      <c r="H20" s="342"/>
      <c r="I20" s="73">
        <f>SUMIF(FP!I:I,Doklady!$B$1&amp;A20,FP!D:D)</f>
        <v>335200</v>
      </c>
      <c r="T20" s="86"/>
    </row>
    <row r="21" spans="1:20" x14ac:dyDescent="0.2">
      <c r="A21" s="115" t="s">
        <v>248</v>
      </c>
      <c r="B21" s="340" t="s">
        <v>249</v>
      </c>
      <c r="C21" s="341"/>
      <c r="D21" s="341"/>
      <c r="E21" s="341"/>
      <c r="F21" s="341"/>
      <c r="G21" s="341"/>
      <c r="H21" s="342"/>
      <c r="I21" s="73">
        <f>SUMIF(FP!I:I,Doklady!$B$1&amp;A21,FP!D:D)</f>
        <v>0</v>
      </c>
      <c r="T21" s="86"/>
    </row>
    <row r="22" spans="1:20" x14ac:dyDescent="0.2">
      <c r="A22" s="135" t="s">
        <v>250</v>
      </c>
      <c r="B22" s="347" t="s">
        <v>251</v>
      </c>
      <c r="C22" s="348"/>
      <c r="D22" s="348"/>
      <c r="E22" s="348"/>
      <c r="F22" s="348"/>
      <c r="G22" s="348"/>
      <c r="H22" s="349"/>
      <c r="I22" s="73">
        <f>SUMIF(FP!I:I,Doklady!$B$1&amp;A22,FP!D:D)</f>
        <v>0</v>
      </c>
      <c r="T22" s="86"/>
    </row>
    <row r="23" spans="1:20" x14ac:dyDescent="0.2">
      <c r="A23" s="115" t="s">
        <v>252</v>
      </c>
      <c r="B23" s="340" t="s">
        <v>253</v>
      </c>
      <c r="C23" s="341"/>
      <c r="D23" s="341"/>
      <c r="E23" s="341"/>
      <c r="F23" s="341"/>
      <c r="G23" s="341"/>
      <c r="H23" s="342"/>
      <c r="I23" s="73">
        <f>SUMIF(FP!I:I,Doklady!$B$1&amp;A23,FP!D:D)</f>
        <v>0</v>
      </c>
      <c r="T23" s="86"/>
    </row>
    <row r="24" spans="1:20" x14ac:dyDescent="0.2">
      <c r="A24" s="135" t="s">
        <v>254</v>
      </c>
      <c r="B24" s="340" t="s">
        <v>255</v>
      </c>
      <c r="C24" s="341"/>
      <c r="D24" s="341"/>
      <c r="E24" s="341"/>
      <c r="F24" s="341"/>
      <c r="G24" s="341"/>
      <c r="H24" s="342"/>
      <c r="I24" s="73">
        <f>SUMIF(FP!I:I,Doklady!$B$1&amp;A24,FP!D:D)</f>
        <v>0</v>
      </c>
      <c r="T24" s="86"/>
    </row>
    <row r="25" spans="1:20" x14ac:dyDescent="0.2">
      <c r="A25" s="115" t="s">
        <v>256</v>
      </c>
      <c r="B25" s="363" t="s">
        <v>1469</v>
      </c>
      <c r="C25" s="364"/>
      <c r="D25" s="364"/>
      <c r="E25" s="364"/>
      <c r="F25" s="364"/>
      <c r="G25" s="364"/>
      <c r="H25" s="365"/>
      <c r="I25" s="73">
        <f>SUMIF(FP!I:I,Doklady!$B$1&amp;A25,FP!D:D)</f>
        <v>0</v>
      </c>
      <c r="T25" s="86"/>
    </row>
    <row r="26" spans="1:20" x14ac:dyDescent="0.2">
      <c r="A26" s="135" t="s">
        <v>257</v>
      </c>
      <c r="B26" s="340" t="s">
        <v>258</v>
      </c>
      <c r="C26" s="341"/>
      <c r="D26" s="341"/>
      <c r="E26" s="341"/>
      <c r="F26" s="341"/>
      <c r="G26" s="341"/>
      <c r="H26" s="342"/>
      <c r="I26" s="73">
        <f>SUMIF(FP!I:I,Doklady!$B$1&amp;A26,FP!D:D)</f>
        <v>0</v>
      </c>
      <c r="T26" s="86"/>
    </row>
    <row r="27" spans="1:20" x14ac:dyDescent="0.2">
      <c r="A27" s="115" t="s">
        <v>259</v>
      </c>
      <c r="B27" s="340" t="s">
        <v>260</v>
      </c>
      <c r="C27" s="341"/>
      <c r="D27" s="341"/>
      <c r="E27" s="341"/>
      <c r="F27" s="341"/>
      <c r="G27" s="341"/>
      <c r="H27" s="342"/>
      <c r="I27" s="73">
        <f>SUMIF(FP!I:I,Doklady!$B$1&amp;A27,FP!D:D)</f>
        <v>0</v>
      </c>
      <c r="T27" s="86"/>
    </row>
    <row r="28" spans="1:20" x14ac:dyDescent="0.2">
      <c r="A28" s="135" t="s">
        <v>261</v>
      </c>
      <c r="B28" s="340" t="s">
        <v>1482</v>
      </c>
      <c r="C28" s="341"/>
      <c r="D28" s="341"/>
      <c r="E28" s="341"/>
      <c r="F28" s="341"/>
      <c r="G28" s="341"/>
      <c r="H28" s="342"/>
      <c r="I28" s="73">
        <f>SUMIF(FP!I:I,Doklady!$B$1&amp;A28,FP!D:D)</f>
        <v>0</v>
      </c>
      <c r="T28" s="86"/>
    </row>
    <row r="29" spans="1:20" x14ac:dyDescent="0.2">
      <c r="A29" s="115" t="s">
        <v>263</v>
      </c>
      <c r="B29" s="340" t="s">
        <v>264</v>
      </c>
      <c r="C29" s="341"/>
      <c r="D29" s="341"/>
      <c r="E29" s="341"/>
      <c r="F29" s="341"/>
      <c r="G29" s="341"/>
      <c r="H29" s="342"/>
      <c r="I29" s="73">
        <f>SUMIF(FP!I:I,Doklady!$B$1&amp;A29,FP!D:D)</f>
        <v>0</v>
      </c>
      <c r="T29" s="86"/>
    </row>
    <row r="30" spans="1:20" hidden="1" x14ac:dyDescent="0.2">
      <c r="A30" s="135" t="s">
        <v>265</v>
      </c>
      <c r="B30" s="340"/>
      <c r="C30" s="341"/>
      <c r="D30" s="341"/>
      <c r="E30" s="341"/>
      <c r="F30" s="341"/>
      <c r="G30" s="341"/>
      <c r="H30" s="342"/>
      <c r="I30" s="73">
        <f>SUMIF(FP!I:I,Doklady!$B$1&amp;A30,FP!D:D)</f>
        <v>0</v>
      </c>
      <c r="T30" s="86"/>
    </row>
    <row r="31" spans="1:20" hidden="1" x14ac:dyDescent="0.2">
      <c r="A31" s="115" t="s">
        <v>266</v>
      </c>
      <c r="B31" s="340"/>
      <c r="C31" s="341"/>
      <c r="D31" s="341"/>
      <c r="E31" s="341"/>
      <c r="F31" s="341"/>
      <c r="G31" s="341"/>
      <c r="H31" s="342"/>
      <c r="I31" s="73">
        <f>SUMIF(FP!I:I,Doklady!$B$1&amp;A31,FP!D:D)</f>
        <v>0</v>
      </c>
      <c r="T31" s="86"/>
    </row>
    <row r="32" spans="1:20" hidden="1" x14ac:dyDescent="0.2">
      <c r="A32" s="135" t="s">
        <v>267</v>
      </c>
      <c r="B32" s="336"/>
      <c r="C32" s="337"/>
      <c r="D32" s="337"/>
      <c r="E32" s="337"/>
      <c r="F32" s="337"/>
      <c r="G32" s="337"/>
      <c r="H32" s="338"/>
      <c r="I32" s="73">
        <f>SUMIF(FP!I:I,Doklady!$B$1&amp;A32,FP!D:D)</f>
        <v>0</v>
      </c>
      <c r="T32" s="86"/>
    </row>
    <row r="33" spans="1:21" hidden="1" x14ac:dyDescent="0.2">
      <c r="A33" s="115" t="s">
        <v>268</v>
      </c>
      <c r="B33" s="336"/>
      <c r="C33" s="337"/>
      <c r="D33" s="337"/>
      <c r="E33" s="337"/>
      <c r="F33" s="337"/>
      <c r="G33" s="337"/>
      <c r="H33" s="338"/>
      <c r="I33" s="73">
        <f>SUMIF(FP!I:I,Doklady!$B$1&amp;A33,FP!D:D)</f>
        <v>0</v>
      </c>
      <c r="T33" s="86"/>
    </row>
    <row r="34" spans="1:21" hidden="1" x14ac:dyDescent="0.2">
      <c r="A34" s="135" t="s">
        <v>269</v>
      </c>
      <c r="B34" s="339"/>
      <c r="C34" s="339"/>
      <c r="D34" s="339"/>
      <c r="E34" s="339"/>
      <c r="F34" s="339"/>
      <c r="G34" s="339"/>
      <c r="H34" s="339"/>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v>
      </c>
      <c r="C38" s="68" t="s">
        <v>1435</v>
      </c>
      <c r="D38" s="68" t="s">
        <v>1436</v>
      </c>
      <c r="E38" s="68" t="s">
        <v>1437</v>
      </c>
      <c r="F38" s="68" t="s">
        <v>1434</v>
      </c>
      <c r="G38" s="68" t="s">
        <v>271</v>
      </c>
      <c r="H38" s="68" t="s">
        <v>272</v>
      </c>
      <c r="I38" s="67" t="s">
        <v>229</v>
      </c>
      <c r="L38" s="84">
        <f>COUNTIF(FP!N:N,Doklady!B1&amp;"aB")</f>
        <v>0</v>
      </c>
    </row>
    <row r="39" spans="1:21" x14ac:dyDescent="0.2">
      <c r="A39" s="115" t="s">
        <v>240</v>
      </c>
      <c r="B39" s="116" t="s">
        <v>273</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240</v>
      </c>
      <c r="B40" s="116" t="s">
        <v>274</v>
      </c>
      <c r="C40" s="78">
        <f>DSUM(Doklady!A103:J9998,"GGG",Spolu!L40:M42)</f>
        <v>0</v>
      </c>
      <c r="D40" s="78">
        <f>DSUM(Doklady!A103:J9998,"GGG",Spolu!N40:O42)</f>
        <v>0</v>
      </c>
      <c r="E40" s="78">
        <f>DSUM(Doklady!A103:J9998,"GGG",Spolu!P40:Q42)</f>
        <v>0</v>
      </c>
      <c r="F40" s="78">
        <f>DSUM(Doklady!A103:J9998,"GGG",Spolu!R40:S42)</f>
        <v>0</v>
      </c>
      <c r="G40" s="78">
        <f>DSUM(Doklady!A103:J9998,"GGG",Spolu!T40:U42)-H40</f>
        <v>0</v>
      </c>
      <c r="H40" s="78">
        <f>+IFERROR(VLOOKUP(K40&amp;" - kapitálové transfery",B$53:D$90,3,0),0)</f>
        <v>0</v>
      </c>
      <c r="I40" s="73">
        <f>+C40+D40+E40+F40+G40+H40</f>
        <v>0</v>
      </c>
      <c r="J40" s="210" t="str">
        <f>+K45</f>
        <v>.</v>
      </c>
      <c r="K40" s="210" t="str">
        <f>IF(L38&gt;0,INDEX(FP!K:K,Doklady!B2),".")</f>
        <v>.</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0</v>
      </c>
      <c r="D41" s="78">
        <f>MAX(D39-D40,0)</f>
        <v>0</v>
      </c>
      <c r="E41" s="78">
        <f>MAX(E39-E40,0)</f>
        <v>0</v>
      </c>
      <c r="F41" s="78">
        <f>MIN(I39,MAX(-F39+F40,0))</f>
        <v>0</v>
      </c>
      <c r="G41" s="78">
        <f>MIN(J39,MAX(-G39+G40+MIN(F40-F39,0),0))</f>
        <v>0</v>
      </c>
      <c r="H41" s="78">
        <f>MAX(H39-H40,0)</f>
        <v>0</v>
      </c>
      <c r="I41" s="124">
        <f>+I39-I42</f>
        <v>0</v>
      </c>
      <c r="J41" s="211">
        <f>+K46</f>
        <v>0</v>
      </c>
      <c r="K41" s="211">
        <f>+I41-H41</f>
        <v>0</v>
      </c>
      <c r="L41" s="153">
        <f>IF(L38&gt;0,"a - "&amp;INDEX(FP!C:C,Doklady!B2),2)</f>
        <v>2</v>
      </c>
      <c r="M41" s="120">
        <v>1</v>
      </c>
      <c r="N41" s="153">
        <f>+L41</f>
        <v>2</v>
      </c>
      <c r="O41" s="120">
        <v>2</v>
      </c>
      <c r="P41" s="153">
        <f>+L41</f>
        <v>2</v>
      </c>
      <c r="Q41" s="120">
        <v>3</v>
      </c>
      <c r="R41" s="153">
        <f>+L41</f>
        <v>2</v>
      </c>
      <c r="S41" s="120">
        <v>4</v>
      </c>
      <c r="T41" s="153">
        <f>+L41</f>
        <v>2</v>
      </c>
      <c r="U41" s="120">
        <v>5</v>
      </c>
    </row>
    <row r="42" spans="1:21" ht="10.5" customHeight="1" x14ac:dyDescent="0.2">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2</v>
      </c>
      <c r="M42" s="120">
        <v>1</v>
      </c>
      <c r="N42" s="153" t="str">
        <f>+L42</f>
        <v>2</v>
      </c>
      <c r="O42" s="120">
        <v>2</v>
      </c>
      <c r="P42" s="153" t="str">
        <f>+L42</f>
        <v>2</v>
      </c>
      <c r="Q42" s="120">
        <v>3</v>
      </c>
      <c r="R42" s="153" t="str">
        <f>+L42</f>
        <v>2</v>
      </c>
      <c r="S42" s="120">
        <v>4</v>
      </c>
      <c r="T42" s="153" t="str">
        <f>+L42</f>
        <v>2</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-1</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c</v>
      </c>
      <c r="B53" s="119" t="str">
        <f>Doklady!H1</f>
        <v>zabezpečenie činnosti a úloh SZTPŠ v roku 2025</v>
      </c>
      <c r="C53" s="73">
        <f>IF(A53&lt;&gt;"",INDEX(FP!D:D,Doklady!B$2+(ROW()-53)),"")</f>
        <v>544628</v>
      </c>
      <c r="D53" s="73">
        <f>IF(A53&lt;&gt;"",Doklady!I1-Doklady!J1,"")</f>
        <v>28663.219999999994</v>
      </c>
      <c r="E53" s="73">
        <f>IF(A53&lt;&gt;"",MIN(D53,C53)*Doklady!C1/(1-Doklady!C1),"")</f>
        <v>0</v>
      </c>
      <c r="F53" s="71">
        <f>IF(A53&lt;&gt;"",Doklady!J1,"")</f>
        <v>0</v>
      </c>
      <c r="G53" s="73">
        <f>+IFERROR(HLOOKUP(IF(RIGHT(B53,15)="bežné transfery",LEFT(B53,LEN(B53)-18),0),$J$40:$K$42,3,0),MIN(C53,D53))</f>
        <v>28663.219999999994</v>
      </c>
      <c r="H53" s="71"/>
      <c r="I53" s="73">
        <f>IF(A53&lt;&gt;"",MAX(IF(G53&lt;C53,C53-G53,0)+IF(F53&lt;E53,E53-F53,0),0),0)</f>
        <v>515964.78</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d</v>
      </c>
      <c r="B54" s="119" t="str">
        <f>Doklady!H2</f>
        <v>družstvo - boccia (BC1-2)</v>
      </c>
      <c r="C54" s="73">
        <f>IF(A54&lt;&gt;"",INDEX(FP!D:D,Doklady!B$2+(ROW()-53)),"")</f>
        <v>26000</v>
      </c>
      <c r="D54" s="73">
        <f>IF(A54&lt;&gt;"",Doklady!I2-Doklady!J2,"")</f>
        <v>839.52</v>
      </c>
      <c r="E54" s="73">
        <f>IF(A54&lt;&gt;"",MIN(D54,C54)*Doklady!C2/(1-Doklady!C2),"")</f>
        <v>0</v>
      </c>
      <c r="F54" s="71">
        <f>IF(A54&lt;&gt;"",Doklady!J2,"")</f>
        <v>0</v>
      </c>
      <c r="G54" s="73">
        <f t="shared" ref="G54:G117" si="0">+IFERROR(HLOOKUP(IF(RIGHT(B54,15)="bežné transfery",LEFT(B54,LEN(B54)-18),0),$J$40:$K$42,3,0),MIN(C54,D54))</f>
        <v>839.52</v>
      </c>
      <c r="H54" s="71"/>
      <c r="I54" s="73">
        <f t="shared" ref="I54:I117" si="1">IF(A54&lt;&gt;"",MAX(IF(G54&lt;C54,C54-G54,0)+IF(F54&lt;E54,E54-F54,0),0),0)</f>
        <v>25160.48</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družstvo - boccia (BC4)</v>
      </c>
      <c r="C55" s="73">
        <f>IF(A55&lt;&gt;"",INDEX(FP!D:D,Doklady!B$2+(ROW()-53)),"")</f>
        <v>17000</v>
      </c>
      <c r="D55" s="73">
        <f>IF(A55&lt;&gt;"",Doklady!I3-Doklady!J3,"")</f>
        <v>0</v>
      </c>
      <c r="E55" s="73">
        <f>IF(A55&lt;&gt;"",MIN(D55,C55)*Doklady!C3/(1-Doklady!C3),"")</f>
        <v>0</v>
      </c>
      <c r="F55" s="71">
        <f>IF(A55&lt;&gt;"",Doklady!J3,"")</f>
        <v>0</v>
      </c>
      <c r="G55" s="73">
        <f t="shared" si="0"/>
        <v>0</v>
      </c>
      <c r="H55" s="71"/>
      <c r="I55" s="73">
        <f t="shared" si="1"/>
        <v>17000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Ivan Dávid</v>
      </c>
      <c r="C56" s="73">
        <f>IF(A56&lt;&gt;"",INDEX(FP!D:D,Doklady!B$2+(ROW()-53)),"")</f>
        <v>27000</v>
      </c>
      <c r="D56" s="73">
        <f>IF(A56&lt;&gt;"",Doklady!I4-Doklady!J4,"")</f>
        <v>0</v>
      </c>
      <c r="E56" s="73">
        <f>IF(A56&lt;&gt;"",MIN(D56,C56)*Doklady!C4/(1-Doklady!C4),"")</f>
        <v>0</v>
      </c>
      <c r="F56" s="71">
        <f>IF(A56&lt;&gt;"",Doklady!J4,"")</f>
        <v>0</v>
      </c>
      <c r="G56" s="73">
        <f t="shared" si="0"/>
        <v>0</v>
      </c>
      <c r="H56" s="71"/>
      <c r="I56" s="73">
        <f t="shared" si="1"/>
        <v>27000</v>
      </c>
      <c r="J56" s="84" t="str">
        <f t="shared" si="2"/>
        <v/>
      </c>
      <c r="K56" s="84" t="str">
        <f>Doklady!F4</f>
        <v>026 03</v>
      </c>
      <c r="L56" s="84" t="str">
        <f>IF(A56&lt;&gt;"",INDEX(FP!H:H,Doklady!B$2+(ROW()-52)),"")</f>
        <v>B</v>
      </c>
      <c r="M56" s="84" t="str">
        <f t="shared" si="3"/>
        <v>026 03B</v>
      </c>
    </row>
    <row r="57" spans="1:20" x14ac:dyDescent="0.2">
      <c r="A57" s="75" t="str">
        <f>Doklady!D5</f>
        <v>d</v>
      </c>
      <c r="B57" s="119" t="str">
        <f>Doklady!H5</f>
        <v>Ivan Denis</v>
      </c>
      <c r="C57" s="73">
        <f>IF(A57&lt;&gt;"",INDEX(FP!D:D,Doklady!B$2+(ROW()-53)),"")</f>
        <v>14000</v>
      </c>
      <c r="D57" s="73">
        <f>IF(A57&lt;&gt;"",Doklady!I5-Doklady!J5,"")</f>
        <v>0</v>
      </c>
      <c r="E57" s="73">
        <f>IF(A57&lt;&gt;"",MIN(D57,C57)*Doklady!C5/(1-Doklady!C5),"")</f>
        <v>0</v>
      </c>
      <c r="F57" s="71">
        <f>IF(A57&lt;&gt;"",Doklady!J5,"")</f>
        <v>0</v>
      </c>
      <c r="G57" s="73">
        <f t="shared" si="0"/>
        <v>0</v>
      </c>
      <c r="H57" s="71"/>
      <c r="I57" s="73">
        <f t="shared" si="1"/>
        <v>14000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Jankechová Eliška</v>
      </c>
      <c r="C58" s="73">
        <f>IF(A58&lt;&gt;"",INDEX(FP!D:D,Doklady!B$2+(ROW()-53)),"")</f>
        <v>14000</v>
      </c>
      <c r="D58" s="73">
        <f>IF(A58&lt;&gt;"",Doklady!I6-Doklady!J6,"")</f>
        <v>1600</v>
      </c>
      <c r="E58" s="73">
        <f>IF(A58&lt;&gt;"",MIN(D58,C58)*Doklady!C6/(1-Doklady!C6),"")</f>
        <v>0</v>
      </c>
      <c r="F58" s="71">
        <f>IF(A58&lt;&gt;"",Doklady!J6,"")</f>
        <v>0</v>
      </c>
      <c r="G58" s="73">
        <f t="shared" si="0"/>
        <v>1600</v>
      </c>
      <c r="H58" s="71"/>
      <c r="I58" s="73">
        <f t="shared" si="1"/>
        <v>12400</v>
      </c>
      <c r="J58" s="84" t="str">
        <f t="shared" si="2"/>
        <v/>
      </c>
      <c r="K58" s="84" t="str">
        <f>Doklady!F6</f>
        <v>026 03</v>
      </c>
      <c r="L58" s="84" t="str">
        <f>IF(A58&lt;&gt;"",INDEX(FP!H:H,Doklady!B$2+(ROW()-52)),"")</f>
        <v>B</v>
      </c>
      <c r="M58" s="84" t="str">
        <f t="shared" si="3"/>
        <v>026 03B</v>
      </c>
    </row>
    <row r="59" spans="1:20" x14ac:dyDescent="0.2">
      <c r="A59" s="75" t="str">
        <f>Doklady!D7</f>
        <v>d</v>
      </c>
      <c r="B59" s="119" t="str">
        <f>Doklady!H7</f>
        <v>Kánová Alena</v>
      </c>
      <c r="C59" s="73">
        <f>IF(A59&lt;&gt;"",INDEX(FP!D:D,Doklady!B$2+(ROW()-53)),"")</f>
        <v>23200</v>
      </c>
      <c r="D59" s="73">
        <f>IF(A59&lt;&gt;"",Doklady!I7-Doklady!J7,"")</f>
        <v>0</v>
      </c>
      <c r="E59" s="73">
        <f>IF(A59&lt;&gt;"",MIN(D59,C59)*Doklady!C7/(1-Doklady!C7),"")</f>
        <v>0</v>
      </c>
      <c r="F59" s="71">
        <f>IF(A59&lt;&gt;"",Doklady!J7,"")</f>
        <v>0</v>
      </c>
      <c r="G59" s="73">
        <f t="shared" si="0"/>
        <v>0</v>
      </c>
      <c r="H59" s="71"/>
      <c r="I59" s="73">
        <f t="shared" si="1"/>
        <v>23200</v>
      </c>
      <c r="J59" s="84" t="str">
        <f t="shared" si="2"/>
        <v/>
      </c>
      <c r="K59" s="84" t="str">
        <f>Doklady!F7</f>
        <v>026 03</v>
      </c>
      <c r="L59" s="84" t="str">
        <f>IF(A59&lt;&gt;"",INDEX(FP!H:H,Doklady!B$2+(ROW()-52)),"")</f>
        <v>B</v>
      </c>
      <c r="M59" s="84" t="str">
        <f t="shared" si="3"/>
        <v>026 03B</v>
      </c>
    </row>
    <row r="60" spans="1:20" x14ac:dyDescent="0.2">
      <c r="A60" s="75" t="str">
        <f>Doklady!D8</f>
        <v>d</v>
      </c>
      <c r="B60" s="119" t="str">
        <f>Doklady!H8</f>
        <v>Král Tomáš</v>
      </c>
      <c r="C60" s="73">
        <f>IF(A60&lt;&gt;"",INDEX(FP!D:D,Doklady!B$2+(ROW()-53)),"")</f>
        <v>26000</v>
      </c>
      <c r="D60" s="73">
        <f>IF(A60&lt;&gt;"",Doklady!I8-Doklady!J8,"")</f>
        <v>1600</v>
      </c>
      <c r="E60" s="73">
        <f>IF(A60&lt;&gt;"",MIN(D60,C60)*Doklady!C8/(1-Doklady!C8),"")</f>
        <v>0</v>
      </c>
      <c r="F60" s="71">
        <f>IF(A60&lt;&gt;"",Doklady!J8,"")</f>
        <v>0</v>
      </c>
      <c r="G60" s="73">
        <f t="shared" si="0"/>
        <v>1600</v>
      </c>
      <c r="H60" s="71"/>
      <c r="I60" s="73">
        <f t="shared" si="1"/>
        <v>24400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Lacová Lilian</v>
      </c>
      <c r="C61" s="73">
        <f>IF(A61&lt;&gt;"",INDEX(FP!D:D,Doklady!B$2+(ROW()-53)),"")</f>
        <v>12000</v>
      </c>
      <c r="D61" s="73">
        <f>IF(A61&lt;&gt;"",Doklady!I9-Doklady!J9,"")</f>
        <v>0</v>
      </c>
      <c r="E61" s="73">
        <f>IF(A61&lt;&gt;"",MIN(D61,C61)*Doklady!C9/(1-Doklady!C9),"")</f>
        <v>0</v>
      </c>
      <c r="F61" s="71">
        <f>IF(A61&lt;&gt;"",Doklady!J9,"")</f>
        <v>0</v>
      </c>
      <c r="G61" s="73">
        <f t="shared" si="0"/>
        <v>0</v>
      </c>
      <c r="H61" s="71"/>
      <c r="I61" s="73">
        <f t="shared" si="1"/>
        <v>12000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Lovaš Peter</v>
      </c>
      <c r="C62" s="73">
        <f>IF(A62&lt;&gt;"",INDEX(FP!D:D,Doklady!B$2+(ROW()-53)),"")</f>
        <v>40500</v>
      </c>
      <c r="D62" s="73">
        <f>IF(A62&lt;&gt;"",Doklady!I10-Doklady!J10,"")</f>
        <v>3228.9</v>
      </c>
      <c r="E62" s="73">
        <f>IF(A62&lt;&gt;"",MIN(D62,C62)*Doklady!C10/(1-Doklady!C10),"")</f>
        <v>0</v>
      </c>
      <c r="F62" s="71">
        <f>IF(A62&lt;&gt;"",Doklady!J10,"")</f>
        <v>0</v>
      </c>
      <c r="G62" s="73">
        <f t="shared" si="0"/>
        <v>3228.9</v>
      </c>
      <c r="H62" s="71"/>
      <c r="I62" s="73">
        <f t="shared" si="1"/>
        <v>37271.1</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Melicherová Nina</v>
      </c>
      <c r="C63" s="73">
        <f>IF(A63&lt;&gt;"",INDEX(FP!D:D,Doklady!B$2+(ROW()-53)),"")</f>
        <v>9000</v>
      </c>
      <c r="D63" s="73">
        <f>IF(A63&lt;&gt;"",Doklady!I11-Doklady!J11,"")</f>
        <v>0</v>
      </c>
      <c r="E63" s="73">
        <f>IF(A63&lt;&gt;"",MIN(D63,C63)*Doklady!C11/(1-Doklady!C11),"")</f>
        <v>0</v>
      </c>
      <c r="F63" s="71">
        <f>IF(A63&lt;&gt;"",Doklady!J11,"")</f>
        <v>0</v>
      </c>
      <c r="G63" s="73">
        <f t="shared" si="0"/>
        <v>0</v>
      </c>
      <c r="H63" s="71"/>
      <c r="I63" s="73">
        <f t="shared" si="1"/>
        <v>9000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Mezík Róbert</v>
      </c>
      <c r="C64" s="73">
        <f>IF(A64&lt;&gt;"",INDEX(FP!D:D,Doklady!B$2+(ROW()-53)),"")</f>
        <v>36000</v>
      </c>
      <c r="D64" s="73">
        <f>IF(A64&lt;&gt;"",Doklady!I12-Doklady!J12,"")</f>
        <v>1600</v>
      </c>
      <c r="E64" s="73">
        <f>IF(A64&lt;&gt;"",MIN(D64,C64)*Doklady!C12/(1-Doklady!C12),"")</f>
        <v>0</v>
      </c>
      <c r="F64" s="71">
        <f>IF(A64&lt;&gt;"",Doklady!J12,"")</f>
        <v>0</v>
      </c>
      <c r="G64" s="73">
        <f t="shared" si="0"/>
        <v>1600</v>
      </c>
      <c r="H64" s="71"/>
      <c r="I64" s="73">
        <f t="shared" si="1"/>
        <v>34400</v>
      </c>
      <c r="J64" s="84" t="s">
        <v>287</v>
      </c>
      <c r="K64" s="84" t="str">
        <f>Doklady!F12</f>
        <v>026 03</v>
      </c>
      <c r="L64" s="84" t="str">
        <f>IF(A64&lt;&gt;"",INDEX(FP!H:H,Doklady!B$2+(ROW()-52)),"")</f>
        <v>B</v>
      </c>
      <c r="M64" s="84" t="str">
        <f t="shared" si="3"/>
        <v>026 03B</v>
      </c>
    </row>
    <row r="65" spans="1:13" x14ac:dyDescent="0.2">
      <c r="A65" s="75" t="str">
        <f>Doklady!D13</f>
        <v>d</v>
      </c>
      <c r="B65" s="119" t="str">
        <f>Doklady!H13</f>
        <v>Pavlík Marcel</v>
      </c>
      <c r="C65" s="73">
        <f>IF(A65&lt;&gt;"",INDEX(FP!D:D,Doklady!B$2+(ROW()-53)),"")</f>
        <v>22000</v>
      </c>
      <c r="D65" s="73">
        <f>IF(A65&lt;&gt;"",Doklady!I13-Doklady!J13,"")</f>
        <v>918</v>
      </c>
      <c r="E65" s="73">
        <f>IF(A65&lt;&gt;"",MIN(D65,C65)*Doklady!C13/(1-Doklady!C13),"")</f>
        <v>0</v>
      </c>
      <c r="F65" s="71">
        <f>IF(A65&lt;&gt;"",Doklady!J13,"")</f>
        <v>0</v>
      </c>
      <c r="G65" s="73">
        <f t="shared" si="0"/>
        <v>918</v>
      </c>
      <c r="H65" s="71"/>
      <c r="I65" s="73">
        <f t="shared" si="1"/>
        <v>21082</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Riapoš Ján</v>
      </c>
      <c r="C66" s="73">
        <f>IF(A66&lt;&gt;"",INDEX(FP!D:D,Doklady!B$2+(ROW()-53)),"")</f>
        <v>40500</v>
      </c>
      <c r="D66" s="73">
        <f>IF(A66&lt;&gt;"",Doklady!I14-Doklady!J14,"")</f>
        <v>3215</v>
      </c>
      <c r="E66" s="73">
        <f>IF(A66&lt;&gt;"",MIN(D66,C66)*Doklady!C14/(1-Doklady!C14),"")</f>
        <v>0</v>
      </c>
      <c r="F66" s="71">
        <f>IF(A66&lt;&gt;"",Doklady!J14,"")</f>
        <v>0</v>
      </c>
      <c r="G66" s="73">
        <f t="shared" si="0"/>
        <v>3215</v>
      </c>
      <c r="H66" s="71"/>
      <c r="I66" s="73">
        <f t="shared" si="1"/>
        <v>37285</v>
      </c>
      <c r="J66" s="84" t="str">
        <f t="shared" si="2"/>
        <v/>
      </c>
      <c r="K66" s="84" t="str">
        <f>Doklady!F14</f>
        <v>026 03</v>
      </c>
      <c r="L66" s="84" t="str">
        <f>IF(A66&lt;&gt;"",INDEX(FP!H:H,Doklady!B$2+(ROW()-52)),"")</f>
        <v>B</v>
      </c>
      <c r="M66" s="84" t="str">
        <f t="shared" si="3"/>
        <v>026 03B</v>
      </c>
    </row>
    <row r="67" spans="1:13" x14ac:dyDescent="0.2">
      <c r="A67" s="75" t="str">
        <f>Doklady!D15</f>
        <v>d</v>
      </c>
      <c r="B67" s="119" t="str">
        <f>Doklady!H15</f>
        <v>Trávníček Boris</v>
      </c>
      <c r="C67" s="73">
        <f>IF(A67&lt;&gt;"",INDEX(FP!D:D,Doklady!B$2+(ROW()-53)),"")</f>
        <v>28000</v>
      </c>
      <c r="D67" s="73">
        <f>IF(A67&lt;&gt;"",Doklady!I15-Doklady!J15,"")</f>
        <v>2324.4499999999998</v>
      </c>
      <c r="E67" s="73">
        <f>IF(A67&lt;&gt;"",MIN(D67,C67)*Doklady!C15/(1-Doklady!C15),"")</f>
        <v>0</v>
      </c>
      <c r="F67" s="71">
        <f>IF(A67&lt;&gt;"",Doklady!J15,"")</f>
        <v>0</v>
      </c>
      <c r="G67" s="73">
        <f t="shared" si="0"/>
        <v>2324.4499999999998</v>
      </c>
      <c r="H67" s="71"/>
      <c r="I67" s="73">
        <f t="shared" si="1"/>
        <v>25675.55</v>
      </c>
      <c r="J67" s="84" t="str">
        <f t="shared" si="2"/>
        <v/>
      </c>
      <c r="K67" s="84" t="str">
        <f>Doklady!F15</f>
        <v>026 03</v>
      </c>
      <c r="L67" s="84" t="str">
        <f>IF(A67&lt;&gt;"",INDEX(FP!H:H,Doklady!B$2+(ROW()-52)),"")</f>
        <v>B</v>
      </c>
      <c r="M67" s="84" t="str">
        <f t="shared" si="3"/>
        <v>026 03B</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879828</v>
      </c>
      <c r="D130" s="220">
        <f t="shared" ref="D130:I130" si="9">SUM(D53:D129)</f>
        <v>43989.089999999989</v>
      </c>
      <c r="E130" s="220">
        <f t="shared" si="9"/>
        <v>0</v>
      </c>
      <c r="F130" s="220">
        <f t="shared" si="9"/>
        <v>0</v>
      </c>
      <c r="G130" s="220">
        <f t="shared" si="9"/>
        <v>43989.089999999989</v>
      </c>
      <c r="H130" s="220">
        <f t="shared" si="9"/>
        <v>0</v>
      </c>
      <c r="I130" s="220">
        <f t="shared" si="9"/>
        <v>835838.91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6"/>
      <c r="E140" s="366"/>
      <c r="F140" s="366"/>
      <c r="G140" s="366"/>
      <c r="H140" s="366"/>
      <c r="I140" s="366"/>
      <c r="J140" s="85"/>
    </row>
    <row r="141" spans="1:26" ht="68.25" customHeight="1" x14ac:dyDescent="0.25">
      <c r="A141" s="9"/>
      <c r="B141" s="273" t="s">
        <v>293</v>
      </c>
      <c r="C141" s="206"/>
      <c r="D141" s="350" t="s">
        <v>294</v>
      </c>
      <c r="E141" s="350"/>
      <c r="F141" s="350"/>
      <c r="G141" s="350"/>
      <c r="H141" s="350"/>
      <c r="I141" s="350"/>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8"/>
  <sheetViews>
    <sheetView tabSelected="1" topLeftCell="A100" zoomScaleNormal="100" workbookViewId="0">
      <selection activeCell="A234" sqref="A234:XFD23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c - zabezpečenie činnosti a úloh SZTPŠ v roku 2025</v>
      </c>
      <c r="B1" s="224" t="str">
        <f>INDEX(Adr!A:A,B102+1)</f>
        <v>22665234</v>
      </c>
      <c r="C1" s="225">
        <f>IF(ROW()&lt;=B$3,INDEX(FP!E:E,B$2+ROW()-1),"")</f>
        <v>0</v>
      </c>
      <c r="D1" s="226" t="str">
        <f>IF(ROW()&lt;=B$3,INDEX(FP!F:F,B$2+ROW()-1),"")</f>
        <v>c</v>
      </c>
      <c r="E1" s="226"/>
      <c r="F1" s="226" t="str">
        <f>IF(ROW()&lt;=B$3,INDEX(FP!G:G,B$2+ROW()-1),"")</f>
        <v>026 03</v>
      </c>
      <c r="G1" s="226"/>
      <c r="H1" s="227" t="str">
        <f>IF(ROW()&lt;=B$3,INDEX(FP!C:C,B$2+ROW()-1),"")</f>
        <v>zabezpečenie činnosti a úloh SZTPŠ v roku 2025</v>
      </c>
      <c r="I1" s="228">
        <f>IF(ROW()&lt;=B$3,SUMIF(A$107:A$10040,A1,I$107:I$10040),"")</f>
        <v>28663.219999999994</v>
      </c>
      <c r="J1" s="228">
        <f>IF(ROW()&lt;=B$3,SUMIFS(I$103:I$50040,A$103:A$50040,K1,J$103:J$50040,L1),"")</f>
        <v>0</v>
      </c>
      <c r="K1" s="110" t="str">
        <f>$A1</f>
        <v>c - zabezpečenie činnosti a úloh SZTPŠ v roku 2025</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družstvo - boccia (BC1-2)</v>
      </c>
      <c r="B2" s="229">
        <f>MATCH(B1,FP!A:A,0)</f>
        <v>292</v>
      </c>
      <c r="C2" s="225">
        <f>IF(ROW()&lt;=B$3,INDEX(FP!E:E,B$2+ROW()-1),"")</f>
        <v>0</v>
      </c>
      <c r="D2" s="226" t="str">
        <f>IF(ROW()&lt;=B$3,INDEX(FP!F:F,B$2+ROW()-1),"")</f>
        <v>d</v>
      </c>
      <c r="E2" s="226"/>
      <c r="F2" s="226" t="str">
        <f>IF(ROW()&lt;=B$3,INDEX(FP!G:G,B$2+ROW()-1),"")</f>
        <v>026 03</v>
      </c>
      <c r="G2" s="226"/>
      <c r="H2" s="227" t="str">
        <f>IF(ROW()&lt;=B$3,INDEX(FP!C:C,B$2+ROW()-1),"")</f>
        <v>družstvo - boccia (BC1-2)</v>
      </c>
      <c r="I2" s="228">
        <f>IF(ROW()&lt;=B$3,SUMIF(A$107:A$10040,A2,I$107:I$10040),"")</f>
        <v>839.52</v>
      </c>
      <c r="J2" s="228">
        <f>IF(ROW()&lt;=B$3,SUMIFS(I$103:I$50040,A$103:A$50040,K2,J$103:J$50040,L2),"")</f>
        <v>0</v>
      </c>
      <c r="K2" s="110" t="str">
        <f>$A2</f>
        <v>d - družstvo - boccia (BC1-2)</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d - družstvo - boccia (BC4)</v>
      </c>
      <c r="B3" s="230">
        <f>COUNTIF(FP!A:A,Doklady!B1)</f>
        <v>15</v>
      </c>
      <c r="C3" s="225">
        <f>IF(ROW()&lt;=B$3,INDEX(FP!E:E,B$2+ROW()-1),"")</f>
        <v>0</v>
      </c>
      <c r="D3" s="226" t="str">
        <f>IF(ROW()&lt;=B$3,INDEX(FP!F:F,B$2+ROW()-1),"")</f>
        <v>d</v>
      </c>
      <c r="E3" s="226"/>
      <c r="F3" s="226" t="str">
        <f>IF(ROW()&lt;=B$3,INDEX(FP!G:G,B$2+ROW()-1),"")</f>
        <v>026 03</v>
      </c>
      <c r="G3" s="226"/>
      <c r="H3" s="227" t="str">
        <f>IF(ROW()&lt;=B$3,INDEX(FP!C:C,B$2+ROW()-1),"")</f>
        <v>družstvo - boccia (BC4)</v>
      </c>
      <c r="I3" s="228">
        <f>IF(ROW()&lt;=B$3,SUMIF(A$107:A$10040,A3,I$107:I$10040),"")</f>
        <v>0</v>
      </c>
      <c r="J3" s="228">
        <f>IF(ROW()&lt;=B$3,SUMIFS(I$103:I$50040,A$103:A$50040,K3,J$103:J$50040,L3),"")</f>
        <v>0</v>
      </c>
      <c r="K3" s="110" t="str">
        <f t="shared" ref="K3:K66" si="0">$A3</f>
        <v>d - družstvo - boccia (BC4)</v>
      </c>
      <c r="L3" s="101">
        <v>99</v>
      </c>
      <c r="M3" s="99" t="str">
        <f>$A2</f>
        <v>d - družstvo - boccia (BC1-2)</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Ivan Dávid</v>
      </c>
      <c r="B4" s="231"/>
      <c r="C4" s="232">
        <f>IF(ROW()&lt;=B$3,INDEX(FP!E:E,B$2+ROW()-1),"")</f>
        <v>0</v>
      </c>
      <c r="D4" s="226" t="str">
        <f>IF(ROW()&lt;=B$3,INDEX(FP!F:F,B$2+ROW()-1),"")</f>
        <v>d</v>
      </c>
      <c r="E4" s="226"/>
      <c r="F4" s="226" t="str">
        <f>IF(ROW()&lt;=B$3,INDEX(FP!G:G,B$2+ROW()-1),"")</f>
        <v>026 03</v>
      </c>
      <c r="G4" s="226"/>
      <c r="H4" s="227" t="str">
        <f>IF(ROW()&lt;=B$3,INDEX(FP!C:C,B$2+ROW()-1),"")</f>
        <v>Ivan Dávid</v>
      </c>
      <c r="I4" s="228">
        <f>IF(ROW()&lt;=B$3,SUMIF(A$107:A$10040,A4,I$107:I$10040),"")</f>
        <v>0</v>
      </c>
      <c r="J4" s="228">
        <f>IF(ROW()&lt;=B$3,SUMIFS(I$103:I$50040,A$103:A$50040,K4,J$103:J$50040,L4),"")</f>
        <v>0</v>
      </c>
      <c r="K4" s="110" t="str">
        <f t="shared" si="0"/>
        <v>d - Ivan Dávid</v>
      </c>
      <c r="L4" s="101">
        <v>99</v>
      </c>
      <c r="M4" s="102" t="s">
        <v>236</v>
      </c>
      <c r="N4" s="103" t="s">
        <v>275</v>
      </c>
    </row>
    <row r="5" spans="1:25" s="6" customFormat="1" ht="10.8" hidden="1" thickBot="1" x14ac:dyDescent="0.25">
      <c r="A5" s="227" t="str">
        <f>IF(ROW()&lt;=B$3,INDEX(FP!F:F,B$2+ROW()-1)&amp;" - "&amp;INDEX(FP!C:C,B$2+ROW()-1),"")</f>
        <v>d - Ivan Denis</v>
      </c>
      <c r="B5" s="227"/>
      <c r="C5" s="232">
        <f>IF(ROW()&lt;=B$3,INDEX(FP!E:E,B$2+ROW()-1),"")</f>
        <v>0</v>
      </c>
      <c r="D5" s="226" t="str">
        <f>IF(ROW()&lt;=B$3,INDEX(FP!F:F,B$2+ROW()-1),"")</f>
        <v>d</v>
      </c>
      <c r="E5" s="226"/>
      <c r="F5" s="226" t="str">
        <f>IF(ROW()&lt;=B$3,INDEX(FP!G:G,B$2+ROW()-1),"")</f>
        <v>026 03</v>
      </c>
      <c r="G5" s="226"/>
      <c r="H5" s="227" t="str">
        <f>IF(ROW()&lt;=B$3,INDEX(FP!C:C,B$2+ROW()-1),"")</f>
        <v>Ivan Denis</v>
      </c>
      <c r="I5" s="228">
        <f>IF(ROW()&lt;=B$3,SUMIF(A$107:A$10040,A5,I$107:I$10040),"")</f>
        <v>0</v>
      </c>
      <c r="J5" s="228">
        <f>IF(ROW()&lt;=B$3,SUMIFS(I$103:I$50040,A$103:A$50040,K5,J$103:J$50040,L5),"")</f>
        <v>0</v>
      </c>
      <c r="K5" s="110" t="str">
        <f t="shared" si="0"/>
        <v>d - Ivan Denis</v>
      </c>
      <c r="L5" s="101">
        <v>99</v>
      </c>
      <c r="M5" s="104" t="str">
        <f>$A4</f>
        <v>d - Ivan Dávid</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Jankechová Eliška</v>
      </c>
      <c r="B6" s="227"/>
      <c r="C6" s="232">
        <f>IF(ROW()&lt;=B$3,INDEX(FP!E:E,B$2+ROW()-1),"")</f>
        <v>0</v>
      </c>
      <c r="D6" s="226" t="str">
        <f>IF(ROW()&lt;=B$3,INDEX(FP!F:F,B$2+ROW()-1),"")</f>
        <v>d</v>
      </c>
      <c r="E6" s="226"/>
      <c r="F6" s="226" t="str">
        <f>IF(ROW()&lt;=B$3,INDEX(FP!G:G,B$2+ROW()-1),"")</f>
        <v>026 03</v>
      </c>
      <c r="G6" s="226"/>
      <c r="H6" s="227" t="str">
        <f>IF(ROW()&lt;=B$3,INDEX(FP!C:C,B$2+ROW()-1),"")</f>
        <v>Jankechová Eliška</v>
      </c>
      <c r="I6" s="228">
        <f>IF(ROW()&lt;=B$3,SUMIF(A$107:A$10040,A6,I$107:I$10040),"")</f>
        <v>1600</v>
      </c>
      <c r="J6" s="228">
        <f>IF(ROW()&lt;=B$3,SUMIFS(I$103:I$50040,A$103:A$50040,K6,J$103:J$50040,L6),"")</f>
        <v>0</v>
      </c>
      <c r="K6" s="110" t="str">
        <f t="shared" si="0"/>
        <v>d - Jankechová Eliška</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d - Kánová Alena</v>
      </c>
      <c r="B7" s="227"/>
      <c r="C7" s="232">
        <f>IF(ROW()&lt;=B$3,INDEX(FP!E:E,B$2+ROW()-1),"")</f>
        <v>0</v>
      </c>
      <c r="D7" s="226" t="str">
        <f>IF(ROW()&lt;=B$3,INDEX(FP!F:F,B$2+ROW()-1),"")</f>
        <v>d</v>
      </c>
      <c r="E7" s="226"/>
      <c r="F7" s="226" t="str">
        <f>IF(ROW()&lt;=B$3,INDEX(FP!G:G,B$2+ROW()-1),"")</f>
        <v>026 03</v>
      </c>
      <c r="G7" s="226"/>
      <c r="H7" s="227" t="str">
        <f>IF(ROW()&lt;=B$3,INDEX(FP!C:C,B$2+ROW()-1),"")</f>
        <v>Kánová Alena</v>
      </c>
      <c r="I7" s="228">
        <f>IF(ROW()&lt;=B$3,SUMIF(A$107:A$10040,A7,I$107:I$10040),"")</f>
        <v>0</v>
      </c>
      <c r="J7" s="228">
        <f>IF(ROW()&lt;=B$3,SUMIFS(I$103:I$50040,A$103:A$50040,K7,J$103:J$50040,L7),"")</f>
        <v>0</v>
      </c>
      <c r="K7" s="110" t="str">
        <f t="shared" si="0"/>
        <v>d - Kánová Alena</v>
      </c>
      <c r="L7" s="101">
        <v>99</v>
      </c>
      <c r="M7" s="99" t="str">
        <f>$A6</f>
        <v>d - Jankechová Eliška</v>
      </c>
      <c r="N7" s="100">
        <v>99</v>
      </c>
      <c r="S7" s="88"/>
      <c r="T7" s="88"/>
      <c r="U7" s="88"/>
      <c r="V7" s="88"/>
      <c r="W7" s="88"/>
      <c r="X7" s="88"/>
      <c r="Y7" s="88"/>
    </row>
    <row r="8" spans="1:25" s="6" customFormat="1" ht="10.8" hidden="1" thickBot="1" x14ac:dyDescent="0.25">
      <c r="A8" s="227" t="str">
        <f>IF(ROW()&lt;=B$3,INDEX(FP!F:F,B$2+ROW()-1)&amp;" - "&amp;INDEX(FP!C:C,B$2+ROW()-1),"")</f>
        <v>d - Král Tomáš</v>
      </c>
      <c r="B8" s="227"/>
      <c r="C8" s="232">
        <f>IF(ROW()&lt;=B$3,INDEX(FP!E:E,B$2+ROW()-1),"")</f>
        <v>0</v>
      </c>
      <c r="D8" s="226" t="str">
        <f>IF(ROW()&lt;=B$3,INDEX(FP!F:F,B$2+ROW()-1),"")</f>
        <v>d</v>
      </c>
      <c r="E8" s="226"/>
      <c r="F8" s="226" t="str">
        <f>IF(ROW()&lt;=B$3,INDEX(FP!G:G,B$2+ROW()-1),"")</f>
        <v>026 03</v>
      </c>
      <c r="G8" s="226"/>
      <c r="H8" s="227" t="str">
        <f>IF(ROW()&lt;=B$3,INDEX(FP!C:C,B$2+ROW()-1),"")</f>
        <v>Král Tomáš</v>
      </c>
      <c r="I8" s="228">
        <f>IF(ROW()&lt;=B$3,SUMIF(A$107:A$10040,A8,I$107:I$10040),"")</f>
        <v>1600</v>
      </c>
      <c r="J8" s="228">
        <f>IF(ROW()&lt;=B$3,SUMIFS(I$103:I$50040,A$103:A$50040,K8,J$103:J$50040,L8),"")</f>
        <v>0</v>
      </c>
      <c r="K8" s="110" t="str">
        <f t="shared" si="0"/>
        <v>d - Král Tomáš</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d - Lacová Lilian</v>
      </c>
      <c r="B9" s="227"/>
      <c r="C9" s="232">
        <f>IF(ROW()&lt;=B$3,INDEX(FP!E:E,B$2+ROW()-1),"")</f>
        <v>0</v>
      </c>
      <c r="D9" s="226" t="str">
        <f>IF(ROW()&lt;=B$3,INDEX(FP!F:F,B$2+ROW()-1),"")</f>
        <v>d</v>
      </c>
      <c r="E9" s="226"/>
      <c r="F9" s="226" t="str">
        <f>IF(ROW()&lt;=B$3,INDEX(FP!G:G,B$2+ROW()-1),"")</f>
        <v>026 03</v>
      </c>
      <c r="G9" s="226"/>
      <c r="H9" s="227" t="str">
        <f>IF(ROW()&lt;=B$3,INDEX(FP!C:C,B$2+ROW()-1),"")</f>
        <v>Lacová Lilian</v>
      </c>
      <c r="I9" s="228">
        <f>IF(ROW()&lt;=B$3,SUMIF(A$107:A$10040,A9,I$107:I$10040),"")</f>
        <v>0</v>
      </c>
      <c r="J9" s="228">
        <f>IF(ROW()&lt;=B$3,SUMIFS(I$103:I$50040,A$103:A$50040,K9,J$103:J$50040,L9),"")</f>
        <v>0</v>
      </c>
      <c r="K9" s="110" t="str">
        <f t="shared" si="0"/>
        <v>d - Lacová Lilian</v>
      </c>
      <c r="L9" s="101">
        <v>99</v>
      </c>
      <c r="M9" s="108" t="str">
        <f>$A8</f>
        <v>d - Král Tomáš</v>
      </c>
      <c r="N9" s="109">
        <v>99</v>
      </c>
      <c r="O9" s="88"/>
      <c r="P9" s="88"/>
      <c r="Q9" s="88"/>
      <c r="R9" s="88"/>
      <c r="W9" s="88"/>
      <c r="X9" s="88"/>
      <c r="Y9" s="88"/>
    </row>
    <row r="10" spans="1:25" s="6" customFormat="1" ht="10.8" hidden="1" thickBot="1" x14ac:dyDescent="0.25">
      <c r="A10" s="227" t="str">
        <f>IF(ROW()&lt;=B$3,INDEX(FP!F:F,B$2+ROW()-1)&amp;" - "&amp;INDEX(FP!C:C,B$2+ROW()-1),"")</f>
        <v>d - Lovaš Peter</v>
      </c>
      <c r="B10" s="227"/>
      <c r="C10" s="232">
        <f>IF(ROW()&lt;=B$3,INDEX(FP!E:E,B$2+ROW()-1),"")</f>
        <v>0</v>
      </c>
      <c r="D10" s="226" t="str">
        <f>IF(ROW()&lt;=B$3,INDEX(FP!F:F,B$2+ROW()-1),"")</f>
        <v>d</v>
      </c>
      <c r="E10" s="226"/>
      <c r="F10" s="226" t="str">
        <f>IF(ROW()&lt;=B$3,INDEX(FP!G:G,B$2+ROW()-1),"")</f>
        <v>026 03</v>
      </c>
      <c r="G10" s="226"/>
      <c r="H10" s="227" t="str">
        <f>IF(ROW()&lt;=B$3,INDEX(FP!C:C,B$2+ROW()-1),"")</f>
        <v>Lovaš Peter</v>
      </c>
      <c r="I10" s="228">
        <f>IF(ROW()&lt;=B$3,SUMIF(A$107:A$10040,A10,I$107:I$10040),"")</f>
        <v>3228.9</v>
      </c>
      <c r="J10" s="228">
        <f>IF(ROW()&lt;=B$3,SUMIFS(I$103:I$50040,A$103:A$50040,K10,J$103:J$50040,L10),"")</f>
        <v>0</v>
      </c>
      <c r="K10" s="110" t="str">
        <f t="shared" si="0"/>
        <v>d - Lovaš Peter</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d - Melicherová Nina</v>
      </c>
      <c r="B11" s="227"/>
      <c r="C11" s="232">
        <f>IF(ROW()&lt;=B$3,INDEX(FP!E:E,B$2+ROW()-1),"")</f>
        <v>0</v>
      </c>
      <c r="D11" s="226" t="str">
        <f>IF(ROW()&lt;=B$3,INDEX(FP!F:F,B$2+ROW()-1),"")</f>
        <v>d</v>
      </c>
      <c r="E11" s="226"/>
      <c r="F11" s="226" t="str">
        <f>IF(ROW()&lt;=B$3,INDEX(FP!G:G,B$2+ROW()-1),"")</f>
        <v>026 03</v>
      </c>
      <c r="G11" s="226"/>
      <c r="H11" s="227" t="str">
        <f>IF(ROW()&lt;=B$3,INDEX(FP!C:C,B$2+ROW()-1),"")</f>
        <v>Melicherová Nina</v>
      </c>
      <c r="I11" s="228">
        <f>IF(ROW()&lt;=B$3,SUMIF(A$107:A$10040,A11,I$107:I$10040),"")</f>
        <v>0</v>
      </c>
      <c r="J11" s="228">
        <f>IF(ROW()&lt;=B$3,SUMIFS(I$103:I$50040,A$103:A$50040,K11,J$103:J$50040,L11),"")</f>
        <v>0</v>
      </c>
      <c r="K11" s="110" t="str">
        <f t="shared" si="0"/>
        <v>d - Melicherová Nina</v>
      </c>
      <c r="L11" s="101">
        <v>99</v>
      </c>
      <c r="M11" s="99" t="str">
        <f>$A10</f>
        <v>d - Lovaš Peter</v>
      </c>
      <c r="N11" s="100">
        <v>99</v>
      </c>
      <c r="O11" s="88"/>
      <c r="P11" s="88"/>
      <c r="Q11" s="88"/>
      <c r="R11" s="88"/>
      <c r="S11" s="88"/>
      <c r="T11" s="88"/>
      <c r="Y11" s="88"/>
    </row>
    <row r="12" spans="1:25" s="6" customFormat="1" ht="10.8" hidden="1" thickBot="1" x14ac:dyDescent="0.25">
      <c r="A12" s="227" t="str">
        <f>IF(ROW()&lt;=B$3,INDEX(FP!F:F,B$2+ROW()-1)&amp;" - "&amp;INDEX(FP!C:C,B$2+ROW()-1),"")</f>
        <v>d - Mezík Róbert</v>
      </c>
      <c r="B12" s="227"/>
      <c r="C12" s="232">
        <f>IF(ROW()&lt;=B$3,INDEX(FP!E:E,B$2+ROW()-1),"")</f>
        <v>0</v>
      </c>
      <c r="D12" s="226" t="str">
        <f>IF(ROW()&lt;=B$3,INDEX(FP!F:F,B$2+ROW()-1),"")</f>
        <v>d</v>
      </c>
      <c r="E12" s="226"/>
      <c r="F12" s="226" t="str">
        <f>IF(ROW()&lt;=B$3,INDEX(FP!G:G,B$2+ROW()-1),"")</f>
        <v>026 03</v>
      </c>
      <c r="G12" s="226"/>
      <c r="H12" s="227" t="str">
        <f>IF(ROW()&lt;=B$3,INDEX(FP!C:C,B$2+ROW()-1),"")</f>
        <v>Mezík Róbert</v>
      </c>
      <c r="I12" s="228">
        <f>IF(ROW()&lt;=B$3,SUMIF(A$107:A$10040,A12,I$107:I$10040),"")</f>
        <v>1600</v>
      </c>
      <c r="J12" s="228">
        <f>IF(ROW()&lt;=B$3,SUMIFS(I$103:I$50040,A$103:A$50040,K12,J$103:J$50040,L12),"")</f>
        <v>0</v>
      </c>
      <c r="K12" s="110" t="str">
        <f t="shared" si="0"/>
        <v>d - Mezík Róbert</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d - Pavlík Marcel</v>
      </c>
      <c r="B13" s="227"/>
      <c r="C13" s="232">
        <f>IF(ROW()&lt;=B$3,INDEX(FP!E:E,B$2+ROW()-1),"")</f>
        <v>0</v>
      </c>
      <c r="D13" s="226" t="str">
        <f>IF(ROW()&lt;=B$3,INDEX(FP!F:F,B$2+ROW()-1),"")</f>
        <v>d</v>
      </c>
      <c r="E13" s="226"/>
      <c r="F13" s="226" t="str">
        <f>IF(ROW()&lt;=B$3,INDEX(FP!G:G,B$2+ROW()-1),"")</f>
        <v>026 03</v>
      </c>
      <c r="G13" s="226"/>
      <c r="H13" s="227" t="str">
        <f>IF(ROW()&lt;=B$3,INDEX(FP!C:C,B$2+ROW()-1),"")</f>
        <v>Pavlík Marcel</v>
      </c>
      <c r="I13" s="228">
        <f>IF(ROW()&lt;=B$3,SUMIF(A$107:A$10040,A13,I$107:I$10040),"")</f>
        <v>918</v>
      </c>
      <c r="J13" s="228">
        <f>IF(ROW()&lt;=B$3,SUMIFS(I$103:I$50040,A$103:A$50040,K13,J$103:J$50040,L13),"")</f>
        <v>0</v>
      </c>
      <c r="K13" s="110" t="str">
        <f t="shared" si="0"/>
        <v>d - Pavlík Marcel</v>
      </c>
      <c r="L13" s="101">
        <v>99</v>
      </c>
      <c r="M13" s="104" t="str">
        <f>$A12</f>
        <v>d - Mezík Róbert</v>
      </c>
      <c r="N13" s="105">
        <v>99</v>
      </c>
      <c r="O13" s="88"/>
      <c r="P13" s="88"/>
      <c r="U13" s="88"/>
      <c r="V13" s="88"/>
      <c r="W13" s="88"/>
      <c r="X13" s="88"/>
      <c r="Y13" s="88"/>
    </row>
    <row r="14" spans="1:25" s="6" customFormat="1" ht="10.8" hidden="1" thickBot="1" x14ac:dyDescent="0.25">
      <c r="A14" s="227" t="str">
        <f>IF(ROW()&lt;=B$3,INDEX(FP!F:F,B$2+ROW()-1)&amp;" - "&amp;INDEX(FP!C:C,B$2+ROW()-1),"")</f>
        <v>d - Riapoš Ján</v>
      </c>
      <c r="B14" s="227"/>
      <c r="C14" s="232">
        <f>IF(ROW()&lt;=B$3,INDEX(FP!E:E,B$2+ROW()-1),"")</f>
        <v>0</v>
      </c>
      <c r="D14" s="226" t="str">
        <f>IF(ROW()&lt;=B$3,INDEX(FP!F:F,B$2+ROW()-1),"")</f>
        <v>d</v>
      </c>
      <c r="E14" s="226"/>
      <c r="F14" s="226" t="str">
        <f>IF(ROW()&lt;=B$3,INDEX(FP!G:G,B$2+ROW()-1),"")</f>
        <v>026 03</v>
      </c>
      <c r="G14" s="226"/>
      <c r="H14" s="227" t="str">
        <f>IF(ROW()&lt;=B$3,INDEX(FP!C:C,B$2+ROW()-1),"")</f>
        <v>Riapoš Ján</v>
      </c>
      <c r="I14" s="228">
        <f>IF(ROW()&lt;=B$3,SUMIF(A$107:A$10040,A14,I$107:I$10040),"")</f>
        <v>3215</v>
      </c>
      <c r="J14" s="228">
        <f>IF(ROW()&lt;=B$3,SUMIFS(I$103:I$50040,A$103:A$50040,K14,J$103:J$50040,L14),"")</f>
        <v>0</v>
      </c>
      <c r="K14" s="110" t="str">
        <f t="shared" si="0"/>
        <v>d - Riapoš Ján</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d - Trávníček Boris</v>
      </c>
      <c r="B15" s="227"/>
      <c r="C15" s="232">
        <f>IF(ROW()&lt;=B$3,INDEX(FP!E:E,B$2+ROW()-1),"")</f>
        <v>0</v>
      </c>
      <c r="D15" s="226" t="str">
        <f>IF(ROW()&lt;=B$3,INDEX(FP!F:F,B$2+ROW()-1),"")</f>
        <v>d</v>
      </c>
      <c r="E15" s="226"/>
      <c r="F15" s="226" t="str">
        <f>IF(ROW()&lt;=B$3,INDEX(FP!G:G,B$2+ROW()-1),"")</f>
        <v>026 03</v>
      </c>
      <c r="G15" s="226"/>
      <c r="H15" s="227" t="str">
        <f>IF(ROW()&lt;=B$3,INDEX(FP!C:C,B$2+ROW()-1),"")</f>
        <v>Trávníček Boris</v>
      </c>
      <c r="I15" s="228">
        <f>IF(ROW()&lt;=B$3,SUMIF(A$107:A$10040,A15,I$107:I$10040),"")</f>
        <v>2324.4499999999998</v>
      </c>
      <c r="J15" s="228">
        <f>IF(ROW()&lt;=B$3,SUMIFS(I$103:I$50040,A$103:A$50040,K15,J$103:J$50040,L15),"")</f>
        <v>0</v>
      </c>
      <c r="K15" s="110" t="str">
        <f t="shared" si="0"/>
        <v>d - Trávníček Boris</v>
      </c>
      <c r="L15" s="101">
        <v>99</v>
      </c>
      <c r="M15" s="99" t="str">
        <f>$A14</f>
        <v>d - Riapoš Ján</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IF(ROW()&lt;=B$3,SUMIF(A$107:A$10040,A16,I$107:I$10040),"")</f>
        <v/>
      </c>
      <c r="J16" s="228" t="str">
        <f>IF(ROW()&lt;=B$3,SUMIFS(I$103:I$50040,A$103:A$50040,K16,J$103:J$50040,L16),"")</f>
        <v/>
      </c>
      <c r="K16" s="110" t="str">
        <f t="shared" si="0"/>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IF(ROW()&lt;=B$3,SUMIF(A$107:A$10040,A17,I$107:I$10040),"")</f>
        <v/>
      </c>
      <c r="J17" s="228" t="str">
        <f>IF(ROW()&lt;=B$3,SUMIFS(I$103:I$50040,A$103:A$50040,K17,J$103:J$50040,L17),"")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IF(ROW()&lt;=B$3,SUMIF(A$107:A$10040,A18,I$107:I$10040),"")</f>
        <v/>
      </c>
      <c r="J18" s="228" t="str">
        <f>IF(ROW()&lt;=B$3,SUMIFS(I$103:I$50040,A$103:A$50040,K18,J$103:J$50040,L18),"")</f>
        <v/>
      </c>
      <c r="K18" s="110" t="str">
        <f t="shared" si="0"/>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IF(ROW()&lt;=B$3,SUMIF(A$107:A$10040,A19,I$107:I$10040),"")</f>
        <v/>
      </c>
      <c r="J19" s="228" t="str">
        <f>IF(ROW()&lt;=B$3,SUMIFS(I$103:I$50040,A$103:A$50040,K19,J$103:J$50040,L19),"")</f>
        <v/>
      </c>
      <c r="K19" s="110" t="str">
        <f t="shared" si="0"/>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IF(ROW()&lt;=B$3,SUMIF(A$107:A$10040,A20,I$107:I$10040),"")</f>
        <v/>
      </c>
      <c r="J20" s="228" t="str">
        <f>IF(ROW()&lt;=B$3,SUMIFS(I$103:I$50040,A$103:A$50040,K20,J$103:J$50040,L20),"")</f>
        <v/>
      </c>
      <c r="K20" s="110" t="str">
        <f t="shared" si="0"/>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IF(ROW()&lt;=B$3,SUMIF(A$107:A$10040,A21,I$107:I$10040),"")</f>
        <v/>
      </c>
      <c r="J21" s="228" t="str">
        <f>IF(ROW()&lt;=B$3,SUMIFS(I$103:I$50040,A$103:A$50040,K21,J$103:J$50040,L21),"")</f>
        <v/>
      </c>
      <c r="K21" s="110" t="str">
        <f t="shared" si="0"/>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IF(ROW()&lt;=B$3,SUMIF(A$107:A$10040,A22,I$107:I$10040),"")</f>
        <v/>
      </c>
      <c r="J22" s="228" t="str">
        <f>IF(ROW()&lt;=B$3,SUMIFS(I$103:I$50040,A$103:A$50040,K22,J$103:J$50040,L22),"")</f>
        <v/>
      </c>
      <c r="K22" s="110" t="str">
        <f t="shared" si="0"/>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IF(ROW()&lt;=B$3,SUMIF(A$107:A$10040,A23,I$107:I$10040),"")</f>
        <v/>
      </c>
      <c r="J23" s="228" t="str">
        <f>IF(ROW()&lt;=B$3,SUMIFS(I$103:I$50040,A$103:A$50040,K23,J$103:J$50040,L23),"")</f>
        <v/>
      </c>
      <c r="K23" s="110" t="str">
        <f t="shared" si="0"/>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IF(ROW()&lt;=B$3,SUMIF(A$107:A$10040,A24,I$107:I$10040),"")</f>
        <v/>
      </c>
      <c r="J24" s="228" t="str">
        <f>IF(ROW()&lt;=B$3,SUMIFS(I$103:I$50040,A$103:A$50040,K24,J$103:J$50040,L24),"")</f>
        <v/>
      </c>
      <c r="K24" s="110" t="str">
        <f t="shared" si="0"/>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IF(ROW()&lt;=B$3,SUMIF(A$107:A$10040,A25,I$107:I$10040),"")</f>
        <v/>
      </c>
      <c r="J25" s="228" t="str">
        <f>IF(ROW()&lt;=B$3,SUMIFS(I$103:I$50040,A$103:A$50040,K25,J$103:J$50040,L25),"")</f>
        <v/>
      </c>
      <c r="K25" s="110" t="str">
        <f t="shared" si="0"/>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IF(ROW()&lt;=B$3,SUMIF(A$107:A$10040,A26,I$107:I$10040),"")</f>
        <v/>
      </c>
      <c r="J26" s="228" t="str">
        <f>IF(ROW()&lt;=B$3,SUMIFS(I$103:I$50040,A$103:A$50040,K26,J$103:J$50040,L26),"")</f>
        <v/>
      </c>
      <c r="K26" s="110" t="str">
        <f t="shared" si="0"/>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IF(ROW()&lt;=B$3,SUMIF(A$107:A$10040,A27,I$107:I$10040),"")</f>
        <v/>
      </c>
      <c r="J27" s="228" t="str">
        <f>IF(ROW()&lt;=B$3,SUMIFS(I$103:I$50040,A$103:A$50040,K27,J$103:J$50040,L27),"")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IF(ROW()&lt;=B$3,SUMIF(A$107:A$10040,A28,I$107:I$10040),"")</f>
        <v/>
      </c>
      <c r="J28" s="228" t="str">
        <f>IF(ROW()&lt;=B$3,SUMIFS(I$103:I$50040,A$103:A$50040,K28,J$103:J$50040,L28),"")</f>
        <v/>
      </c>
      <c r="K28" s="110" t="str">
        <f t="shared" si="0"/>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IF(ROW()&lt;=B$3,SUMIF(A$107:A$10040,A29,I$107:I$10040),"")</f>
        <v/>
      </c>
      <c r="J29" s="228" t="str">
        <f>IF(ROW()&lt;=B$3,SUMIFS(I$103:I$50040,A$103:A$50040,K29,J$103:J$50040,L29),"")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IF(ROW()&lt;=B$3,SUMIF(A$107:A$10040,A30,I$107:I$10040),"")</f>
        <v/>
      </c>
      <c r="J30" s="228" t="str">
        <f>IF(ROW()&lt;=B$3,SUMIFS(I$103:I$50040,A$103:A$50040,K30,J$103:J$50040,L30),"")</f>
        <v/>
      </c>
      <c r="K30" s="110" t="str">
        <f t="shared" si="0"/>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IF(ROW()&lt;=B$3,SUMIF(A$107:A$10040,A31,I$107:I$10040),"")</f>
        <v/>
      </c>
      <c r="J31" s="228" t="str">
        <f>IF(ROW()&lt;=B$3,SUMIFS(I$103:I$50040,A$103:A$50040,K31,J$103:J$50040,L31),"")</f>
        <v/>
      </c>
      <c r="K31" s="110" t="str">
        <f t="shared" si="0"/>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IF(ROW()&lt;=B$3,SUMIF(A$107:A$10040,A32,I$107:I$10040),"")</f>
        <v/>
      </c>
      <c r="J32" s="228" t="str">
        <f>IF(ROW()&lt;=B$3,SUMIFS(I$103:I$50040,A$103:A$50040,K32,J$103:J$50040,L32),"")</f>
        <v/>
      </c>
      <c r="K32" s="110" t="str">
        <f t="shared" si="0"/>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IF(ROW()&lt;=B$3,SUMIF(A$107:A$10040,A33,I$107:I$10040),"")</f>
        <v/>
      </c>
      <c r="J33" s="228" t="str">
        <f>IF(ROW()&lt;=B$3,SUMIFS(I$103:I$50040,A$103:A$50040,K33,J$103:J$50040,L33),"")</f>
        <v/>
      </c>
      <c r="K33" s="110" t="str">
        <f t="shared" si="0"/>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IF(ROW()&lt;=B$3,SUMIF(A$107:A$10040,A34,I$107:I$10040),"")</f>
        <v/>
      </c>
      <c r="J34" s="228" t="str">
        <f>IF(ROW()&lt;=B$3,SUMIFS(I$103:I$50040,A$103:A$50040,K34,J$103:J$50040,L34),"")</f>
        <v/>
      </c>
      <c r="K34" s="110" t="str">
        <f t="shared" si="0"/>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IF(ROW()&lt;=B$3,SUMIF(A$107:A$10040,A35,I$107:I$10040),"")</f>
        <v/>
      </c>
      <c r="J35" s="228" t="str">
        <f>IF(ROW()&lt;=B$3,SUMIFS(I$103:I$50040,A$103:A$50040,K35,J$103:J$50040,L35),"")</f>
        <v/>
      </c>
      <c r="K35" s="110" t="str">
        <f t="shared" si="0"/>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IF(ROW()&lt;=B$3,SUMIF(A$107:A$10040,A36,I$107:I$10040),"")</f>
        <v/>
      </c>
      <c r="J36" s="228" t="str">
        <f>IF(ROW()&lt;=B$3,SUMIFS(I$103:I$50040,A$103:A$50040,K36,J$103:J$50040,L36),"")</f>
        <v/>
      </c>
      <c r="K36" s="110" t="str">
        <f t="shared" si="0"/>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IF(ROW()&lt;=B$3,SUMIF(A$107:A$10040,A37,I$107:I$10040),"")</f>
        <v/>
      </c>
      <c r="J37" s="228" t="str">
        <f>IF(ROW()&lt;=B$3,SUMIFS(I$103:I$50040,A$103:A$50040,K37,J$103:J$50040,L37),"")</f>
        <v/>
      </c>
      <c r="K37" s="110" t="str">
        <f t="shared" si="0"/>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IF(ROW()&lt;=B$3,SUMIF(A$107:A$10040,A38,I$107:I$10040),"")</f>
        <v/>
      </c>
      <c r="J38" s="228" t="str">
        <f>IF(ROW()&lt;=B$3,SUMIFS(I$103:I$50040,A$103:A$50040,K38,J$103:J$50040,L38),"")</f>
        <v/>
      </c>
      <c r="K38" s="110" t="str">
        <f t="shared" si="0"/>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IF(ROW()&lt;=B$3,SUMIF(A$107:A$10040,A39,I$107:I$10040),"")</f>
        <v/>
      </c>
      <c r="J39" s="228" t="str">
        <f>IF(ROW()&lt;=B$3,SUMIFS(I$103:I$50040,A$103:A$50040,K39,J$103:J$50040,L39),"")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IF(ROW()&lt;=B$3,SUMIF(A$107:A$10040,A40,I$107:I$10040),"")</f>
        <v/>
      </c>
      <c r="J40" s="228" t="str">
        <f>IF(ROW()&lt;=B$3,SUMIFS(I$103:I$50040,A$103:A$50040,K40,J$103:J$50040,L40),"")</f>
        <v/>
      </c>
      <c r="K40" s="110" t="str">
        <f t="shared" si="0"/>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IF(ROW()&lt;=B$3,SUMIF(A$107:A$10040,A41,I$107:I$10040),"")</f>
        <v/>
      </c>
      <c r="J41" s="228" t="str">
        <f>IF(ROW()&lt;=B$3,SUMIFS(I$103:I$50040,A$103:A$50040,K41,J$103:J$50040,L41),"")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IF(ROW()&lt;=B$3,SUMIF(A$107:A$10040,A42,I$107:I$10040),"")</f>
        <v/>
      </c>
      <c r="J42" s="228" t="str">
        <f>IF(ROW()&lt;=B$3,SUMIFS(I$103:I$50040,A$103:A$50040,K42,J$103:J$50040,L42),"")</f>
        <v/>
      </c>
      <c r="K42" s="110" t="str">
        <f t="shared" si="0"/>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IF(ROW()&lt;=B$3,SUMIF(A$107:A$10040,A43,I$107:I$10040),"")</f>
        <v/>
      </c>
      <c r="J43" s="228" t="str">
        <f>IF(ROW()&lt;=B$3,SUMIFS(I$103:I$50040,A$103:A$50040,K43,J$103:J$50040,L43),"")</f>
        <v/>
      </c>
      <c r="K43" s="110" t="str">
        <f t="shared" si="0"/>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IF(ROW()&lt;=B$3,SUMIF(A$107:A$10040,A44,I$107:I$10040),"")</f>
        <v/>
      </c>
      <c r="J44" s="228" t="str">
        <f>IF(ROW()&lt;=B$3,SUMIFS(I$103:I$50040,A$103:A$50040,K44,J$103:J$50040,L44),"")</f>
        <v/>
      </c>
      <c r="K44" s="110" t="str">
        <f t="shared" si="0"/>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IF(ROW()&lt;=B$3,SUMIF(A$107:A$10040,A45,I$107:I$10040),"")</f>
        <v/>
      </c>
      <c r="J45" s="228" t="str">
        <f>IF(ROW()&lt;=B$3,SUMIFS(I$103:I$50040,A$103:A$50040,K45,J$103:J$50040,L45),"")</f>
        <v/>
      </c>
      <c r="K45" s="110" t="str">
        <f t="shared" si="0"/>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IF(ROW()&lt;=B$3,SUMIF(A$107:A$10040,A46,I$107:I$10040),"")</f>
        <v/>
      </c>
      <c r="J46" s="228" t="str">
        <f>IF(ROW()&lt;=B$3,SUMIFS(I$103:I$50040,A$103:A$50040,K46,J$103:J$50040,L46),"")</f>
        <v/>
      </c>
      <c r="K46" s="110" t="str">
        <f t="shared" si="0"/>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IF(ROW()&lt;=B$3,SUMIF(A$107:A$10040,A47,I$107:I$10040),"")</f>
        <v/>
      </c>
      <c r="J47" s="228" t="str">
        <f>IF(ROW()&lt;=B$3,SUMIFS(I$103:I$50040,A$103:A$50040,K47,J$103:J$50040,L47),"")</f>
        <v/>
      </c>
      <c r="K47" s="110" t="str">
        <f t="shared" si="0"/>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IF(ROW()&lt;=B$3,SUMIF(A$107:A$10040,A48,I$107:I$10040),"")</f>
        <v/>
      </c>
      <c r="J48" s="228" t="str">
        <f>IF(ROW()&lt;=B$3,SUMIFS(I$103:I$50040,A$103:A$50040,K48,J$103:J$50040,L48),"")</f>
        <v/>
      </c>
      <c r="K48" s="110" t="str">
        <f t="shared" si="0"/>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IF(ROW()&lt;=B$3,SUMIF(A$107:A$10040,A49,I$107:I$10040),"")</f>
        <v/>
      </c>
      <c r="J49" s="228" t="str">
        <f>IF(ROW()&lt;=B$3,SUMIFS(I$103:I$50040,A$103:A$50040,K49,J$103:J$50040,L49),"")</f>
        <v/>
      </c>
      <c r="K49" s="110" t="str">
        <f t="shared" si="0"/>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IF(ROW()&lt;=B$3,SUMIF(A$107:A$10040,A50,I$107:I$10040),"")</f>
        <v/>
      </c>
      <c r="J50" s="228" t="str">
        <f>IF(ROW()&lt;=B$3,SUMIFS(I$103:I$50040,A$103:A$50040,K50,J$103:J$50040,L50),"")</f>
        <v/>
      </c>
      <c r="K50" s="110" t="str">
        <f t="shared" si="0"/>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IF(ROW()&lt;=B$3,SUMIF(A$107:A$10040,A51,I$107:I$10040),"")</f>
        <v/>
      </c>
      <c r="J51" s="228" t="str">
        <f>IF(ROW()&lt;=B$3,SUMIFS(I$103:I$50040,A$103:A$50040,K51,J$103:J$50040,L51),"")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IF(ROW()&lt;=B$3,SUMIF(A$107:A$10040,A52,I$107:I$10040),"")</f>
        <v/>
      </c>
      <c r="J52" s="228" t="str">
        <f>IF(ROW()&lt;=B$3,SUMIFS(I$103:I$50040,A$103:A$50040,K52,J$103:J$50040,L52),"")</f>
        <v/>
      </c>
      <c r="K52" s="110" t="str">
        <f t="shared" si="0"/>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IF(ROW()&lt;=B$3,SUMIF(A$107:A$10040,A53,I$107:I$10040),"")</f>
        <v/>
      </c>
      <c r="J53" s="228" t="str">
        <f>IF(ROW()&lt;=B$3,SUMIFS(I$103:I$50040,A$103:A$50040,K53,J$103:J$50040,L53),"")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IF(ROW()&lt;=B$3,SUMIF(A$107:A$10040,A54,I$107:I$10040),"")</f>
        <v/>
      </c>
      <c r="J54" s="228" t="str">
        <f>IF(ROW()&lt;=B$3,SUMIFS(I$103:I$50040,A$103:A$50040,K54,J$103:J$50040,L54),"")</f>
        <v/>
      </c>
      <c r="K54" s="110" t="str">
        <f t="shared" si="0"/>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IF(ROW()&lt;=B$3,SUMIF(A$107:A$10040,A55,I$107:I$10040),"")</f>
        <v/>
      </c>
      <c r="J55" s="228" t="str">
        <f>IF(ROW()&lt;=B$3,SUMIFS(I$103:I$50040,A$103:A$50040,K55,J$103:J$50040,L55),"")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IF(ROW()&lt;=B$3,SUMIF(A$107:A$10040,A56,I$107:I$10040),"")</f>
        <v/>
      </c>
      <c r="J56" s="228" t="str">
        <f>IF(ROW()&lt;=B$3,SUMIFS(I$103:I$50040,A$103:A$50040,K56,J$103:J$50040,L56),"")</f>
        <v/>
      </c>
      <c r="K56" s="110" t="str">
        <f t="shared" si="0"/>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IF(ROW()&lt;=B$3,SUMIF(A$107:A$10040,A57,I$107:I$10040),"")</f>
        <v/>
      </c>
      <c r="J57" s="228" t="str">
        <f>IF(ROW()&lt;=B$3,SUMIFS(I$103:I$50040,A$103:A$50040,K57,J$103:J$50040,L57),"")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IF(ROW()&lt;=B$3,SUMIF(A$107:A$10040,A58,I$107:I$10040),"")</f>
        <v/>
      </c>
      <c r="J58" s="228" t="str">
        <f>IF(ROW()&lt;=B$3,SUMIFS(I$103:I$50040,A$103:A$50040,K58,J$103:J$50040,L58),"")</f>
        <v/>
      </c>
      <c r="K58" s="110" t="str">
        <f t="shared" si="0"/>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IF(ROW()&lt;=B$3,SUMIF(A$107:A$10040,A59,I$107:I$10040),"")</f>
        <v/>
      </c>
      <c r="J59" s="228" t="str">
        <f>IF(ROW()&lt;=B$3,SUMIFS(I$103:I$50040,A$103:A$50040,K59,J$103:J$50040,L59),"")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IF(ROW()&lt;=B$3,SUMIF(A$107:A$10040,A60,I$107:I$10040),"")</f>
        <v/>
      </c>
      <c r="J60" s="228" t="str">
        <f>IF(ROW()&lt;=B$3,SUMIFS(I$103:I$50040,A$103:A$50040,K60,J$103:J$50040,L60),"")</f>
        <v/>
      </c>
      <c r="K60" s="110" t="str">
        <f t="shared" si="0"/>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IF(ROW()&lt;=B$3,SUMIF(A$107:A$10040,A61,I$107:I$10040),"")</f>
        <v/>
      </c>
      <c r="J61" s="228" t="str">
        <f>IF(ROW()&lt;=B$3,SUMIFS(I$103:I$50040,A$103:A$50040,K61,J$103:J$50040,L61),"")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IF(ROW()&lt;=B$3,SUMIF(A$107:A$10040,A62,I$107:I$10040),"")</f>
        <v/>
      </c>
      <c r="J62" s="228" t="str">
        <f>IF(ROW()&lt;=B$3,SUMIFS(I$103:I$50040,A$103:A$50040,K62,J$103:J$50040,L62),"")</f>
        <v/>
      </c>
      <c r="K62" s="110" t="str">
        <f t="shared" si="0"/>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IF(ROW()&lt;=B$3,SUMIF(A$107:A$10040,A63,I$107:I$10040),"")</f>
        <v/>
      </c>
      <c r="J63" s="228" t="str">
        <f>IF(ROW()&lt;=B$3,SUMIFS(I$103:I$50040,A$103:A$50040,K63,J$103:J$50040,L63),"")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IF(ROW()&lt;=B$3,SUMIF(A$107:A$10040,A64,I$107:I$10040),"")</f>
        <v/>
      </c>
      <c r="J64" s="228" t="str">
        <f>IF(ROW()&lt;=B$3,SUMIFS(I$103:I$50040,A$103:A$50040,K64,J$103:J$50040,L64),"")</f>
        <v/>
      </c>
      <c r="K64" s="110" t="str">
        <f t="shared" si="0"/>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IF(ROW()&lt;=B$3,SUMIF(A$107:A$10040,A65,I$107:I$10040),"")</f>
        <v/>
      </c>
      <c r="J65" s="228" t="str">
        <f>IF(ROW()&lt;=B$3,SUMIFS(I$103:I$50040,A$103:A$50040,K65,J$103:J$50040,L65),"")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IF(ROW()&lt;=B$3,SUMIF(A$107:A$10040,A66,I$107:I$10040),"")</f>
        <v/>
      </c>
      <c r="J66" s="228" t="str">
        <f>IF(ROW()&lt;=B$3,SUMIFS(I$103:I$50040,A$103:A$50040,K66,J$103:J$50040,L66),"")</f>
        <v/>
      </c>
      <c r="K66" s="110" t="str">
        <f t="shared" si="0"/>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IF(ROW()&lt;=B$3,SUMIF(A$107:A$10040,A67,I$107:I$10040),"")</f>
        <v/>
      </c>
      <c r="J67" s="228" t="str">
        <f>IF(ROW()&lt;=B$3,SUMIFS(I$103:I$50040,A$103:A$50040,K67,J$103:J$50040,L67),"")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IF(ROW()&lt;=B$3,SUMIF(A$107:A$10040,A68,I$107:I$10040),"")</f>
        <v/>
      </c>
      <c r="J68" s="228" t="str">
        <f>IF(ROW()&lt;=B$3,SUMIFS(I$103:I$50040,A$103:A$50040,K68,J$103:J$50040,L68),"")</f>
        <v/>
      </c>
      <c r="K68" s="110" t="str">
        <f t="shared" si="1"/>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IF(ROW()&lt;=B$3,SUMIF(A$107:A$10040,A69,I$107:I$10040),"")</f>
        <v/>
      </c>
      <c r="J69" s="228" t="str">
        <f>IF(ROW()&lt;=B$3,SUMIFS(I$103:I$50040,A$103:A$50040,K69,J$103:J$50040,L69),"")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IF(ROW()&lt;=B$3,SUMIF(A$107:A$10040,A70,I$107:I$10040),"")</f>
        <v/>
      </c>
      <c r="J70" s="228" t="str">
        <f>IF(ROW()&lt;=B$3,SUMIFS(I$103:I$50040,A$103:A$50040,K70,J$103:J$50040,L70),"")</f>
        <v/>
      </c>
      <c r="K70" s="110" t="str">
        <f t="shared" si="1"/>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IF(ROW()&lt;=B$3,SUMIF(A$107:A$10040,A71,I$107:I$10040),"")</f>
        <v/>
      </c>
      <c r="J71" s="228" t="str">
        <f>IF(ROW()&lt;=B$3,SUMIFS(I$103:I$50040,A$103:A$50040,K71,J$103:J$50040,L71),"")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IF(ROW()&lt;=B$3,SUMIF(A$107:A$10040,A72,I$107:I$10040),"")</f>
        <v/>
      </c>
      <c r="J72" s="228" t="str">
        <f>IF(ROW()&lt;=B$3,SUMIFS(I$103:I$50040,A$103:A$50040,K72,J$103:J$50040,L72),"")</f>
        <v/>
      </c>
      <c r="K72" s="110" t="str">
        <f t="shared" si="1"/>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IF(ROW()&lt;=B$3,SUMIF(A$107:A$10040,A73,I$107:I$10040),"")</f>
        <v/>
      </c>
      <c r="J73" s="228" t="str">
        <f>IF(ROW()&lt;=B$3,SUMIFS(I$103:I$50040,A$103:A$50040,K73,J$103:J$50040,L73),"")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IF(ROW()&lt;=B$3,SUMIF(A$107:A$10040,A74,I$107:I$10040),"")</f>
        <v/>
      </c>
      <c r="J74" s="228" t="str">
        <f>IF(ROW()&lt;=B$3,SUMIFS(I$103:I$50040,A$103:A$50040,K74,J$103:J$50040,L74),"")</f>
        <v/>
      </c>
      <c r="K74" s="110" t="str">
        <f t="shared" si="1"/>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IF(ROW()&lt;=B$3,SUMIF(A$107:A$10040,A75,I$107:I$10040),"")</f>
        <v/>
      </c>
      <c r="J75" s="228" t="str">
        <f>IF(ROW()&lt;=B$3,SUMIFS(I$103:I$50040,A$103:A$50040,K75,J$103:J$50040,L75),"")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IF(ROW()&lt;=B$3,SUMIF(A$107:A$10040,A76,I$107:I$10040),"")</f>
        <v/>
      </c>
      <c r="J76" s="228" t="str">
        <f>IF(ROW()&lt;=B$3,SUMIFS(I$103:I$50040,A$103:A$50040,K76,J$103:J$50040,L76),"")</f>
        <v/>
      </c>
      <c r="K76" s="110" t="str">
        <f t="shared" si="1"/>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IF(ROW()&lt;=B$3,SUMIF(A$107:A$10040,A77,I$107:I$10040),"")</f>
        <v/>
      </c>
      <c r="J77" s="228" t="str">
        <f>IF(ROW()&lt;=B$3,SUMIFS(I$103:I$50040,A$103:A$50040,K77,J$103:J$50040,L77),"")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IF(ROW()&lt;=B$3,SUMIF(A$107:A$10040,A78,I$107:I$10040),"")</f>
        <v/>
      </c>
      <c r="J78" s="228" t="str">
        <f>IF(ROW()&lt;=B$3,SUMIFS(I$103:I$50040,A$103:A$50040,K78,J$103:J$50040,L78),"")</f>
        <v/>
      </c>
      <c r="K78" s="110" t="str">
        <f t="shared" si="1"/>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IF(ROW()&lt;=B$3,SUMIF(A$107:A$10040,A79,I$107:I$10040),"")</f>
        <v/>
      </c>
      <c r="J79" s="228" t="str">
        <f>IF(ROW()&lt;=B$3,SUMIFS(I$103:I$50040,A$103:A$50040,K79,J$103:J$50040,L79),"")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IF(ROW()&lt;=B$3,SUMIF(A$107:A$10040,A80,I$107:I$10040),"")</f>
        <v/>
      </c>
      <c r="J80" s="228" t="str">
        <f>IF(ROW()&lt;=B$3,SUMIFS(I$103:I$50040,A$103:A$50040,K80,J$103:J$50040,L80),"")</f>
        <v/>
      </c>
      <c r="K80" s="110" t="str">
        <f t="shared" si="1"/>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IF(ROW()&lt;=B$3,SUMIF(A$107:A$10040,A81,I$107:I$10040),"")</f>
        <v/>
      </c>
      <c r="J81" s="228" t="str">
        <f>IF(ROW()&lt;=B$3,SUMIFS(I$103:I$50040,A$103:A$50040,K81,J$103:J$50040,L81),"")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IF(ROW()&lt;=B$3,SUMIF(A$107:A$10040,A82,I$107:I$10040),"")</f>
        <v/>
      </c>
      <c r="J82" s="228" t="str">
        <f>IF(ROW()&lt;=B$3,SUMIFS(I$103:I$50040,A$103:A$50040,K82,J$103:J$50040,L82),"")</f>
        <v/>
      </c>
      <c r="K82" s="110" t="str">
        <f t="shared" si="1"/>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IF(ROW()&lt;=B$3,SUMIF(A$107:A$10040,A83,I$107:I$10040),"")</f>
        <v/>
      </c>
      <c r="J83" s="228" t="str">
        <f>IF(ROW()&lt;=B$3,SUMIFS(I$103:I$50040,A$103:A$50040,K83,J$103:J$50040,L83),"")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IF(ROW()&lt;=B$3,SUMIF(A$107:A$10040,A84,I$107:I$10040),"")</f>
        <v/>
      </c>
      <c r="J84" s="228" t="str">
        <f>IF(ROW()&lt;=B$3,SUMIFS(I$103:I$50040,A$103:A$50040,K84,J$103:J$50040,L84),"")</f>
        <v/>
      </c>
      <c r="K84" s="110" t="str">
        <f t="shared" si="1"/>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IF(ROW()&lt;=B$3,SUMIF(A$107:A$10040,A85,I$107:I$10040),"")</f>
        <v/>
      </c>
      <c r="J85" s="228" t="str">
        <f>IF(ROW()&lt;=B$3,SUMIFS(I$103:I$50040,A$103:A$50040,K85,J$103:J$50040,L85),"")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IF(ROW()&lt;=B$3,SUMIF(A$107:A$10040,A86,I$107:I$10040),"")</f>
        <v/>
      </c>
      <c r="J86" s="228" t="str">
        <f>IF(ROW()&lt;=B$3,SUMIFS(I$103:I$50040,A$103:A$50040,K86,J$103:J$50040,L86),"")</f>
        <v/>
      </c>
      <c r="K86" s="110" t="str">
        <f t="shared" si="1"/>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IF(ROW()&lt;=B$3,SUMIF(A$107:A$10040,A87,I$107:I$10040),"")</f>
        <v/>
      </c>
      <c r="J87" s="228" t="str">
        <f>IF(ROW()&lt;=B$3,SUMIFS(I$103:I$50040,A$103:A$50040,K87,J$103:J$50040,L87),"")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IF(ROW()&lt;=B$3,SUMIF(A$107:A$10040,A88,I$107:I$10040),"")</f>
        <v/>
      </c>
      <c r="J88" s="228" t="str">
        <f>IF(ROW()&lt;=B$3,SUMIFS(I$103:I$50040,A$103:A$50040,K88,J$103:J$50040,L88),"")</f>
        <v/>
      </c>
      <c r="K88" s="110" t="str">
        <f t="shared" si="1"/>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IF(ROW()&lt;=B$3,SUMIF(A$107:A$10040,A89,I$107:I$10040),"")</f>
        <v/>
      </c>
      <c r="J89" s="228" t="str">
        <f>IF(ROW()&lt;=B$3,SUMIFS(I$103:I$50040,A$103:A$50040,K89,J$103:J$50040,L89),"")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IF(ROW()&lt;=B$3,SUMIF(A$107:A$10040,A90,I$107:I$10040),"")</f>
        <v/>
      </c>
      <c r="J90" s="228" t="str">
        <f>IF(ROW()&lt;=B$3,SUMIFS(I$103:I$50040,A$103:A$50040,K90,J$103:J$50040,L90),"")</f>
        <v/>
      </c>
      <c r="K90" s="110" t="str">
        <f t="shared" si="1"/>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IF(ROW()&lt;=B$3,SUMIF(A$107:A$10040,A91,I$107:I$10040),"")</f>
        <v/>
      </c>
      <c r="J91" s="228" t="str">
        <f>IF(ROW()&lt;=B$3,SUMIFS(I$103:I$50040,A$103:A$50040,K91,J$103:J$50040,L91),"")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IF(ROW()&lt;=B$3,SUMIF(A$107:A$10040,A92,I$107:I$10040),"")</f>
        <v/>
      </c>
      <c r="J92" s="228" t="str">
        <f>IF(ROW()&lt;=B$3,SUMIFS(I$103:I$50040,A$103:A$50040,K92,J$103:J$50040,L92),"")</f>
        <v/>
      </c>
      <c r="K92" s="110" t="str">
        <f t="shared" si="1"/>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IF(ROW()&lt;=B$3,SUMIF(A$107:A$10040,A93,I$107:I$10040),"")</f>
        <v/>
      </c>
      <c r="J93" s="228" t="str">
        <f>IF(ROW()&lt;=B$3,SUMIFS(I$103:I$50040,A$103:A$50040,K93,J$103:J$50040,L93),"")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IF(ROW()&lt;=B$3,SUMIF(A$107:A$10040,A94,I$107:I$10040),"")</f>
        <v/>
      </c>
      <c r="J94" s="228" t="str">
        <f>IF(ROW()&lt;=B$3,SUMIFS(I$103:I$50040,A$103:A$50040,K94,J$103:J$50040,L94),"")</f>
        <v/>
      </c>
      <c r="K94" s="110" t="str">
        <f t="shared" si="1"/>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67" t="s">
        <v>1486</v>
      </c>
      <c r="B100" s="367"/>
      <c r="C100" s="367"/>
      <c r="D100" s="367"/>
      <c r="E100" s="367"/>
      <c r="F100" s="367"/>
      <c r="G100" s="367"/>
      <c r="H100" s="367"/>
      <c r="I100" s="369" t="s">
        <v>1487</v>
      </c>
      <c r="J100" s="369"/>
      <c r="K100" s="89"/>
    </row>
    <row r="101" spans="1:25" ht="15.6" x14ac:dyDescent="0.3">
      <c r="A101" s="367"/>
      <c r="B101" s="367"/>
      <c r="C101" s="367"/>
      <c r="D101" s="367"/>
      <c r="E101" s="367"/>
      <c r="F101" s="367"/>
      <c r="G101" s="367"/>
      <c r="H101" s="367"/>
      <c r="I101" s="368">
        <v>46053</v>
      </c>
      <c r="J101" s="368"/>
    </row>
    <row r="102" spans="1:25" ht="13.8" x14ac:dyDescent="0.25">
      <c r="A102" s="241" t="s">
        <v>299</v>
      </c>
      <c r="B102" s="242">
        <v>94</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1854</v>
      </c>
      <c r="B107" t="s">
        <v>1855</v>
      </c>
      <c r="C107" t="s">
        <v>1856</v>
      </c>
      <c r="D107" t="s">
        <v>1857</v>
      </c>
      <c r="E107"/>
      <c r="F107" t="s">
        <v>1858</v>
      </c>
      <c r="G107" t="s">
        <v>1859</v>
      </c>
      <c r="H107" t="s">
        <v>1860</v>
      </c>
      <c r="I107" s="384">
        <v>0</v>
      </c>
      <c r="J107" s="77"/>
      <c r="K107" s="92"/>
    </row>
    <row r="108" spans="1:25" ht="20.399999999999999" x14ac:dyDescent="0.25">
      <c r="A108" s="14" t="s">
        <v>1854</v>
      </c>
      <c r="B108" s="385" t="s">
        <v>1855</v>
      </c>
      <c r="C108" s="385" t="s">
        <v>1856</v>
      </c>
      <c r="D108" s="385" t="s">
        <v>1857</v>
      </c>
      <c r="E108" s="385"/>
      <c r="F108" s="385" t="s">
        <v>1861</v>
      </c>
      <c r="G108" s="385" t="s">
        <v>1859</v>
      </c>
      <c r="H108" s="385" t="s">
        <v>1860</v>
      </c>
      <c r="I108" s="386">
        <v>615</v>
      </c>
      <c r="J108" s="77"/>
      <c r="K108" s="92"/>
    </row>
    <row r="109" spans="1:25" ht="20.399999999999999" x14ac:dyDescent="0.25">
      <c r="A109" s="14" t="s">
        <v>1854</v>
      </c>
      <c r="B109" t="s">
        <v>1862</v>
      </c>
      <c r="C109" t="s">
        <v>1863</v>
      </c>
      <c r="D109" t="s">
        <v>1864</v>
      </c>
      <c r="E109"/>
      <c r="F109" t="s">
        <v>1865</v>
      </c>
      <c r="G109" t="s">
        <v>1866</v>
      </c>
      <c r="H109" t="s">
        <v>1867</v>
      </c>
      <c r="I109" s="384">
        <v>0</v>
      </c>
      <c r="J109" s="77"/>
      <c r="K109" s="92"/>
    </row>
    <row r="110" spans="1:25" ht="20.399999999999999" x14ac:dyDescent="0.25">
      <c r="A110" s="14" t="s">
        <v>1854</v>
      </c>
      <c r="B110" s="385" t="s">
        <v>1862</v>
      </c>
      <c r="C110" s="385" t="s">
        <v>1863</v>
      </c>
      <c r="D110" s="385" t="s">
        <v>1864</v>
      </c>
      <c r="E110" s="385"/>
      <c r="F110" s="385" t="s">
        <v>1868</v>
      </c>
      <c r="G110" s="385" t="s">
        <v>1866</v>
      </c>
      <c r="H110" s="385" t="s">
        <v>1867</v>
      </c>
      <c r="I110" s="386">
        <v>153.88999999999999</v>
      </c>
      <c r="J110" s="77"/>
      <c r="K110" s="92"/>
    </row>
    <row r="111" spans="1:25" ht="20.399999999999999" x14ac:dyDescent="0.25">
      <c r="A111" s="14" t="s">
        <v>1854</v>
      </c>
      <c r="B111" t="s">
        <v>1869</v>
      </c>
      <c r="C111" t="s">
        <v>1870</v>
      </c>
      <c r="D111" t="s">
        <v>1857</v>
      </c>
      <c r="E111"/>
      <c r="F111" t="s">
        <v>1871</v>
      </c>
      <c r="G111" t="s">
        <v>1872</v>
      </c>
      <c r="H111" t="s">
        <v>1873</v>
      </c>
      <c r="I111" s="384">
        <v>0</v>
      </c>
      <c r="J111" s="77"/>
      <c r="K111" s="92"/>
    </row>
    <row r="112" spans="1:25" ht="20.399999999999999" x14ac:dyDescent="0.25">
      <c r="A112" s="14" t="s">
        <v>1854</v>
      </c>
      <c r="B112" s="385" t="s">
        <v>1869</v>
      </c>
      <c r="C112" s="385" t="s">
        <v>1870</v>
      </c>
      <c r="D112" s="385" t="s">
        <v>1857</v>
      </c>
      <c r="E112" s="385"/>
      <c r="F112" s="385" t="s">
        <v>1874</v>
      </c>
      <c r="G112" s="385" t="s">
        <v>1872</v>
      </c>
      <c r="H112" s="385" t="s">
        <v>1873</v>
      </c>
      <c r="I112" s="386">
        <v>866</v>
      </c>
      <c r="J112" s="77"/>
      <c r="K112" s="92"/>
    </row>
    <row r="113" spans="1:11" ht="20.399999999999999" x14ac:dyDescent="0.25">
      <c r="A113" s="14" t="s">
        <v>1854</v>
      </c>
      <c r="B113" t="s">
        <v>1875</v>
      </c>
      <c r="C113" t="s">
        <v>1876</v>
      </c>
      <c r="D113" t="s">
        <v>1857</v>
      </c>
      <c r="E113"/>
      <c r="F113" t="s">
        <v>1877</v>
      </c>
      <c r="G113"/>
      <c r="H113" t="s">
        <v>1878</v>
      </c>
      <c r="I113" s="384">
        <v>0</v>
      </c>
      <c r="J113" s="77"/>
      <c r="K113" s="92"/>
    </row>
    <row r="114" spans="1:11" ht="20.399999999999999" x14ac:dyDescent="0.25">
      <c r="A114" s="14" t="s">
        <v>1854</v>
      </c>
      <c r="B114" s="385" t="s">
        <v>1875</v>
      </c>
      <c r="C114" s="385" t="s">
        <v>1876</v>
      </c>
      <c r="D114" s="385" t="s">
        <v>1857</v>
      </c>
      <c r="E114" s="385"/>
      <c r="F114" s="385" t="s">
        <v>1879</v>
      </c>
      <c r="G114" s="385"/>
      <c r="H114" s="385" t="s">
        <v>1878</v>
      </c>
      <c r="I114" s="386">
        <v>200</v>
      </c>
      <c r="J114" s="77"/>
      <c r="K114" s="92"/>
    </row>
    <row r="115" spans="1:11" ht="20.399999999999999" x14ac:dyDescent="0.25">
      <c r="A115" s="14" t="s">
        <v>1854</v>
      </c>
      <c r="B115" t="s">
        <v>1880</v>
      </c>
      <c r="C115" t="s">
        <v>1881</v>
      </c>
      <c r="D115" t="s">
        <v>1882</v>
      </c>
      <c r="E115"/>
      <c r="F115" t="s">
        <v>1883</v>
      </c>
      <c r="G115" t="s">
        <v>1884</v>
      </c>
      <c r="H115" t="s">
        <v>1885</v>
      </c>
      <c r="I115" s="384">
        <v>0</v>
      </c>
      <c r="J115" s="77"/>
      <c r="K115" s="92"/>
    </row>
    <row r="116" spans="1:11" ht="20.399999999999999" x14ac:dyDescent="0.25">
      <c r="A116" s="14" t="s">
        <v>1854</v>
      </c>
      <c r="B116" s="385" t="s">
        <v>1880</v>
      </c>
      <c r="C116" s="385" t="s">
        <v>1881</v>
      </c>
      <c r="D116" s="385" t="s">
        <v>1882</v>
      </c>
      <c r="E116" s="385"/>
      <c r="F116" s="385" t="s">
        <v>1883</v>
      </c>
      <c r="G116" s="385" t="s">
        <v>1884</v>
      </c>
      <c r="H116" s="385" t="s">
        <v>1885</v>
      </c>
      <c r="I116" s="386">
        <v>73.8</v>
      </c>
      <c r="J116" s="77"/>
      <c r="K116" s="92"/>
    </row>
    <row r="117" spans="1:11" ht="20.399999999999999" x14ac:dyDescent="0.25">
      <c r="A117" s="14" t="s">
        <v>1854</v>
      </c>
      <c r="B117" t="s">
        <v>1886</v>
      </c>
      <c r="C117" t="s">
        <v>1887</v>
      </c>
      <c r="D117" t="s">
        <v>1857</v>
      </c>
      <c r="E117"/>
      <c r="F117" t="s">
        <v>1888</v>
      </c>
      <c r="G117" t="s">
        <v>1889</v>
      </c>
      <c r="H117" t="s">
        <v>1890</v>
      </c>
      <c r="I117" s="384">
        <v>0</v>
      </c>
      <c r="J117" s="77"/>
      <c r="K117" s="92"/>
    </row>
    <row r="118" spans="1:11" ht="20.399999999999999" x14ac:dyDescent="0.25">
      <c r="A118" s="14" t="s">
        <v>1854</v>
      </c>
      <c r="B118" s="385" t="s">
        <v>1886</v>
      </c>
      <c r="C118" s="385" t="s">
        <v>1887</v>
      </c>
      <c r="D118" s="385" t="s">
        <v>1857</v>
      </c>
      <c r="E118" s="385"/>
      <c r="F118" s="385" t="s">
        <v>1888</v>
      </c>
      <c r="G118" s="385" t="s">
        <v>1889</v>
      </c>
      <c r="H118" s="385" t="s">
        <v>1890</v>
      </c>
      <c r="I118" s="386">
        <v>1230</v>
      </c>
      <c r="J118" s="77"/>
      <c r="K118" s="92"/>
    </row>
    <row r="119" spans="1:11" ht="20.399999999999999" x14ac:dyDescent="0.25">
      <c r="A119" s="14" t="s">
        <v>1854</v>
      </c>
      <c r="B119" t="s">
        <v>1891</v>
      </c>
      <c r="C119" t="s">
        <v>1892</v>
      </c>
      <c r="D119" t="s">
        <v>1864</v>
      </c>
      <c r="E119"/>
      <c r="F119" t="s">
        <v>1893</v>
      </c>
      <c r="G119" t="s">
        <v>1894</v>
      </c>
      <c r="H119" t="s">
        <v>1895</v>
      </c>
      <c r="I119" s="384">
        <v>0</v>
      </c>
      <c r="J119" s="77"/>
      <c r="K119" s="92"/>
    </row>
    <row r="120" spans="1:11" ht="20.399999999999999" x14ac:dyDescent="0.25">
      <c r="A120" s="14" t="s">
        <v>1854</v>
      </c>
      <c r="B120" s="385" t="s">
        <v>1891</v>
      </c>
      <c r="C120" s="385" t="s">
        <v>1892</v>
      </c>
      <c r="D120" s="385" t="s">
        <v>1864</v>
      </c>
      <c r="E120" s="385"/>
      <c r="F120" s="385" t="s">
        <v>1893</v>
      </c>
      <c r="G120" s="385" t="s">
        <v>1894</v>
      </c>
      <c r="H120" s="385" t="s">
        <v>1895</v>
      </c>
      <c r="I120" s="386">
        <v>125.65</v>
      </c>
      <c r="J120" s="77"/>
      <c r="K120" s="92"/>
    </row>
    <row r="121" spans="1:11" ht="20.399999999999999" x14ac:dyDescent="0.25">
      <c r="A121" s="14" t="s">
        <v>1854</v>
      </c>
      <c r="B121" t="s">
        <v>1896</v>
      </c>
      <c r="C121" t="s">
        <v>1897</v>
      </c>
      <c r="D121" t="s">
        <v>1898</v>
      </c>
      <c r="E121"/>
      <c r="F121" t="s">
        <v>1899</v>
      </c>
      <c r="G121" t="s">
        <v>1900</v>
      </c>
      <c r="H121" t="s">
        <v>1901</v>
      </c>
      <c r="I121" s="384">
        <v>0</v>
      </c>
      <c r="J121" s="77"/>
      <c r="K121" s="92"/>
    </row>
    <row r="122" spans="1:11" ht="20.399999999999999" x14ac:dyDescent="0.25">
      <c r="A122" s="14" t="s">
        <v>1854</v>
      </c>
      <c r="B122" s="385" t="s">
        <v>1896</v>
      </c>
      <c r="C122" s="385" t="s">
        <v>1897</v>
      </c>
      <c r="D122" s="385" t="s">
        <v>1898</v>
      </c>
      <c r="E122" s="385"/>
      <c r="F122" s="385" t="s">
        <v>1899</v>
      </c>
      <c r="G122" s="385" t="s">
        <v>1900</v>
      </c>
      <c r="H122" s="385" t="s">
        <v>1901</v>
      </c>
      <c r="I122" s="386">
        <v>89</v>
      </c>
      <c r="J122" s="77"/>
      <c r="K122" s="92"/>
    </row>
    <row r="123" spans="1:11" ht="20.399999999999999" x14ac:dyDescent="0.25">
      <c r="A123" s="14" t="s">
        <v>1854</v>
      </c>
      <c r="B123" t="s">
        <v>1902</v>
      </c>
      <c r="C123" t="s">
        <v>1903</v>
      </c>
      <c r="D123" t="s">
        <v>1857</v>
      </c>
      <c r="E123"/>
      <c r="F123" t="s">
        <v>1904</v>
      </c>
      <c r="G123"/>
      <c r="H123" t="s">
        <v>1905</v>
      </c>
      <c r="I123" s="384">
        <v>0</v>
      </c>
      <c r="J123" s="77"/>
      <c r="K123" s="92"/>
    </row>
    <row r="124" spans="1:11" ht="20.399999999999999" x14ac:dyDescent="0.25">
      <c r="A124" s="14" t="s">
        <v>1854</v>
      </c>
      <c r="B124" s="385" t="s">
        <v>1902</v>
      </c>
      <c r="C124" s="385" t="s">
        <v>1903</v>
      </c>
      <c r="D124" s="385" t="s">
        <v>1857</v>
      </c>
      <c r="E124" s="385"/>
      <c r="F124" s="385" t="s">
        <v>1904</v>
      </c>
      <c r="G124" s="385"/>
      <c r="H124" s="385" t="s">
        <v>1905</v>
      </c>
      <c r="I124" s="386">
        <v>850</v>
      </c>
      <c r="J124" s="77"/>
      <c r="K124" s="92"/>
    </row>
    <row r="125" spans="1:11" ht="20.399999999999999" x14ac:dyDescent="0.25">
      <c r="A125" s="14" t="s">
        <v>1854</v>
      </c>
      <c r="B125" t="s">
        <v>1906</v>
      </c>
      <c r="C125" t="s">
        <v>1907</v>
      </c>
      <c r="D125" t="s">
        <v>1857</v>
      </c>
      <c r="E125"/>
      <c r="F125" t="s">
        <v>1908</v>
      </c>
      <c r="G125" t="s">
        <v>1909</v>
      </c>
      <c r="H125" t="s">
        <v>1910</v>
      </c>
      <c r="I125" s="384">
        <v>0</v>
      </c>
      <c r="J125" s="77"/>
      <c r="K125" s="92"/>
    </row>
    <row r="126" spans="1:11" ht="20.399999999999999" x14ac:dyDescent="0.25">
      <c r="A126" s="14" t="s">
        <v>1854</v>
      </c>
      <c r="B126" s="385" t="s">
        <v>1906</v>
      </c>
      <c r="C126" s="385" t="s">
        <v>1907</v>
      </c>
      <c r="D126" s="385" t="s">
        <v>1857</v>
      </c>
      <c r="E126" s="385"/>
      <c r="F126" s="385" t="s">
        <v>1911</v>
      </c>
      <c r="G126" s="385" t="s">
        <v>1909</v>
      </c>
      <c r="H126" s="385" t="s">
        <v>1910</v>
      </c>
      <c r="I126" s="386">
        <v>1604.82</v>
      </c>
      <c r="J126" s="77"/>
      <c r="K126" s="92"/>
    </row>
    <row r="127" spans="1:11" ht="20.399999999999999" x14ac:dyDescent="0.25">
      <c r="A127" s="14" t="s">
        <v>1854</v>
      </c>
      <c r="B127" t="s">
        <v>1912</v>
      </c>
      <c r="C127" t="s">
        <v>1913</v>
      </c>
      <c r="D127" t="s">
        <v>1914</v>
      </c>
      <c r="E127"/>
      <c r="F127" t="s">
        <v>1915</v>
      </c>
      <c r="G127" t="s">
        <v>1916</v>
      </c>
      <c r="H127" t="s">
        <v>1917</v>
      </c>
      <c r="I127" s="384">
        <v>0</v>
      </c>
      <c r="J127" s="77"/>
      <c r="K127" s="92"/>
    </row>
    <row r="128" spans="1:11" ht="20.399999999999999" x14ac:dyDescent="0.25">
      <c r="A128" s="14" t="s">
        <v>1854</v>
      </c>
      <c r="B128" s="385" t="s">
        <v>1912</v>
      </c>
      <c r="C128" s="385" t="s">
        <v>1913</v>
      </c>
      <c r="D128" s="385" t="s">
        <v>1914</v>
      </c>
      <c r="E128" s="385"/>
      <c r="F128" s="385" t="s">
        <v>1915</v>
      </c>
      <c r="G128" s="385" t="s">
        <v>1916</v>
      </c>
      <c r="H128" s="385" t="s">
        <v>1917</v>
      </c>
      <c r="I128" s="386">
        <v>80</v>
      </c>
      <c r="J128" s="77"/>
      <c r="K128" s="92"/>
    </row>
    <row r="129" spans="1:11" ht="20.399999999999999" x14ac:dyDescent="0.25">
      <c r="A129" s="14" t="s">
        <v>1854</v>
      </c>
      <c r="B129" t="s">
        <v>1918</v>
      </c>
      <c r="C129" t="s">
        <v>1863</v>
      </c>
      <c r="D129" t="s">
        <v>1919</v>
      </c>
      <c r="E129"/>
      <c r="F129" t="s">
        <v>1920</v>
      </c>
      <c r="G129" t="s">
        <v>1866</v>
      </c>
      <c r="H129" t="s">
        <v>1867</v>
      </c>
      <c r="I129" s="384">
        <v>0</v>
      </c>
      <c r="J129" s="77"/>
      <c r="K129" s="92"/>
    </row>
    <row r="130" spans="1:11" ht="20.399999999999999" x14ac:dyDescent="0.25">
      <c r="A130" s="14" t="s">
        <v>1854</v>
      </c>
      <c r="B130" s="385" t="s">
        <v>1918</v>
      </c>
      <c r="C130" s="385" t="s">
        <v>1863</v>
      </c>
      <c r="D130" s="385" t="s">
        <v>1919</v>
      </c>
      <c r="E130" s="385"/>
      <c r="F130" s="385" t="s">
        <v>1921</v>
      </c>
      <c r="G130" s="385" t="s">
        <v>1866</v>
      </c>
      <c r="H130" s="385" t="s">
        <v>1867</v>
      </c>
      <c r="I130" s="386">
        <v>154.22999999999999</v>
      </c>
      <c r="J130" s="77"/>
      <c r="K130" s="92"/>
    </row>
    <row r="131" spans="1:11" ht="20.399999999999999" x14ac:dyDescent="0.25">
      <c r="A131" s="14" t="s">
        <v>1854</v>
      </c>
      <c r="B131" t="s">
        <v>1922</v>
      </c>
      <c r="C131" t="s">
        <v>1923</v>
      </c>
      <c r="D131" t="s">
        <v>1919</v>
      </c>
      <c r="E131"/>
      <c r="F131" t="s">
        <v>1924</v>
      </c>
      <c r="G131" t="s">
        <v>1925</v>
      </c>
      <c r="H131" t="s">
        <v>1926</v>
      </c>
      <c r="I131" s="384">
        <v>0</v>
      </c>
      <c r="J131" s="77"/>
      <c r="K131" s="92"/>
    </row>
    <row r="132" spans="1:11" ht="20.399999999999999" x14ac:dyDescent="0.25">
      <c r="A132" s="14" t="s">
        <v>1854</v>
      </c>
      <c r="B132" s="385" t="s">
        <v>1922</v>
      </c>
      <c r="C132" s="385" t="s">
        <v>1923</v>
      </c>
      <c r="D132" s="385" t="s">
        <v>1919</v>
      </c>
      <c r="E132" s="385"/>
      <c r="F132" s="385" t="s">
        <v>1924</v>
      </c>
      <c r="G132" s="385" t="s">
        <v>1925</v>
      </c>
      <c r="H132" s="385" t="s">
        <v>1926</v>
      </c>
      <c r="I132" s="386">
        <v>686.34</v>
      </c>
      <c r="J132" s="77"/>
      <c r="K132" s="92"/>
    </row>
    <row r="133" spans="1:11" ht="20.399999999999999" x14ac:dyDescent="0.25">
      <c r="A133" s="14" t="s">
        <v>1854</v>
      </c>
      <c r="B133" t="s">
        <v>1927</v>
      </c>
      <c r="C133" t="s">
        <v>1928</v>
      </c>
      <c r="D133" t="s">
        <v>1919</v>
      </c>
      <c r="E133"/>
      <c r="F133" t="s">
        <v>1929</v>
      </c>
      <c r="G133" t="s">
        <v>1930</v>
      </c>
      <c r="H133" t="s">
        <v>1931</v>
      </c>
      <c r="I133" s="384">
        <v>0</v>
      </c>
      <c r="J133" s="77"/>
      <c r="K133" s="92"/>
    </row>
    <row r="134" spans="1:11" ht="20.399999999999999" x14ac:dyDescent="0.25">
      <c r="A134" s="14" t="s">
        <v>1854</v>
      </c>
      <c r="B134" s="385" t="s">
        <v>1927</v>
      </c>
      <c r="C134" s="385" t="s">
        <v>1928</v>
      </c>
      <c r="D134" s="385" t="s">
        <v>1919</v>
      </c>
      <c r="E134" s="385"/>
      <c r="F134" s="385" t="s">
        <v>1929</v>
      </c>
      <c r="G134" s="385" t="s">
        <v>1930</v>
      </c>
      <c r="H134" s="385" t="s">
        <v>1931</v>
      </c>
      <c r="I134" s="386">
        <v>533.82000000000005</v>
      </c>
      <c r="J134" s="77"/>
      <c r="K134" s="92"/>
    </row>
    <row r="135" spans="1:11" ht="13.2" x14ac:dyDescent="0.25">
      <c r="A135" s="14" t="s">
        <v>2097</v>
      </c>
      <c r="B135" t="s">
        <v>1932</v>
      </c>
      <c r="C135" t="s">
        <v>1933</v>
      </c>
      <c r="D135" t="s">
        <v>1919</v>
      </c>
      <c r="E135"/>
      <c r="F135" t="s">
        <v>1934</v>
      </c>
      <c r="G135" t="s">
        <v>1935</v>
      </c>
      <c r="H135" t="s">
        <v>1936</v>
      </c>
      <c r="I135" s="384">
        <v>0</v>
      </c>
      <c r="J135" s="77"/>
      <c r="K135" s="92"/>
    </row>
    <row r="136" spans="1:11" ht="13.2" x14ac:dyDescent="0.25">
      <c r="A136" s="14" t="s">
        <v>2097</v>
      </c>
      <c r="B136" s="385" t="s">
        <v>1932</v>
      </c>
      <c r="C136" s="385" t="s">
        <v>1933</v>
      </c>
      <c r="D136" s="385" t="s">
        <v>1919</v>
      </c>
      <c r="E136" s="385"/>
      <c r="F136" s="385" t="s">
        <v>1934</v>
      </c>
      <c r="G136" s="385" t="s">
        <v>1935</v>
      </c>
      <c r="H136" s="385" t="s">
        <v>1936</v>
      </c>
      <c r="I136" s="386">
        <v>375</v>
      </c>
      <c r="J136" s="77"/>
      <c r="K136" s="92"/>
    </row>
    <row r="137" spans="1:11" ht="20.399999999999999" x14ac:dyDescent="0.25">
      <c r="A137" s="14" t="s">
        <v>1854</v>
      </c>
      <c r="B137" t="s">
        <v>1932</v>
      </c>
      <c r="C137" t="s">
        <v>1933</v>
      </c>
      <c r="D137" t="s">
        <v>1919</v>
      </c>
      <c r="E137"/>
      <c r="F137" t="s">
        <v>1934</v>
      </c>
      <c r="G137" t="s">
        <v>1935</v>
      </c>
      <c r="H137" t="s">
        <v>1936</v>
      </c>
      <c r="I137" s="384">
        <v>550</v>
      </c>
      <c r="J137" s="77"/>
      <c r="K137" s="92"/>
    </row>
    <row r="138" spans="1:11" ht="13.2" x14ac:dyDescent="0.25">
      <c r="A138" s="14" t="s">
        <v>2098</v>
      </c>
      <c r="B138" s="385" t="s">
        <v>1937</v>
      </c>
      <c r="C138" s="385" t="s">
        <v>1938</v>
      </c>
      <c r="D138" s="385" t="s">
        <v>1919</v>
      </c>
      <c r="E138" s="385"/>
      <c r="F138" s="385" t="s">
        <v>1939</v>
      </c>
      <c r="G138" s="385" t="s">
        <v>641</v>
      </c>
      <c r="H138" s="385" t="s">
        <v>642</v>
      </c>
      <c r="I138" s="386">
        <v>0</v>
      </c>
      <c r="J138" s="77"/>
      <c r="K138" s="92"/>
    </row>
    <row r="139" spans="1:11" ht="13.2" x14ac:dyDescent="0.25">
      <c r="A139" s="14" t="s">
        <v>2099</v>
      </c>
      <c r="B139" t="s">
        <v>1937</v>
      </c>
      <c r="C139" t="s">
        <v>1938</v>
      </c>
      <c r="D139" t="s">
        <v>1919</v>
      </c>
      <c r="E139"/>
      <c r="F139" t="s">
        <v>1939</v>
      </c>
      <c r="G139" t="s">
        <v>641</v>
      </c>
      <c r="H139" t="s">
        <v>642</v>
      </c>
      <c r="I139" s="384">
        <v>300</v>
      </c>
      <c r="J139" s="77"/>
      <c r="K139" s="92"/>
    </row>
    <row r="140" spans="1:11" ht="13.2" x14ac:dyDescent="0.25">
      <c r="A140" s="14" t="s">
        <v>2097</v>
      </c>
      <c r="B140" s="385" t="s">
        <v>1937</v>
      </c>
      <c r="C140" s="385" t="s">
        <v>1938</v>
      </c>
      <c r="D140" s="385" t="s">
        <v>1919</v>
      </c>
      <c r="E140" s="385"/>
      <c r="F140" s="385" t="s">
        <v>1939</v>
      </c>
      <c r="G140" s="385" t="s">
        <v>641</v>
      </c>
      <c r="H140" s="385" t="s">
        <v>642</v>
      </c>
      <c r="I140" s="386">
        <v>200</v>
      </c>
      <c r="J140" s="77"/>
      <c r="K140" s="92"/>
    </row>
    <row r="141" spans="1:11" ht="13.2" x14ac:dyDescent="0.25">
      <c r="A141" s="14" t="s">
        <v>2098</v>
      </c>
      <c r="B141" t="s">
        <v>1937</v>
      </c>
      <c r="C141" t="s">
        <v>1938</v>
      </c>
      <c r="D141" t="s">
        <v>1919</v>
      </c>
      <c r="E141"/>
      <c r="F141" t="s">
        <v>1939</v>
      </c>
      <c r="G141" t="s">
        <v>641</v>
      </c>
      <c r="H141" t="s">
        <v>642</v>
      </c>
      <c r="I141" s="384">
        <v>200</v>
      </c>
      <c r="J141" s="77"/>
      <c r="K141" s="92"/>
    </row>
    <row r="142" spans="1:11" ht="13.2" x14ac:dyDescent="0.25">
      <c r="A142" s="14" t="s">
        <v>2098</v>
      </c>
      <c r="B142" s="385" t="s">
        <v>1940</v>
      </c>
      <c r="C142" s="385" t="s">
        <v>1941</v>
      </c>
      <c r="D142" s="385" t="s">
        <v>1919</v>
      </c>
      <c r="E142" s="385"/>
      <c r="F142" s="385" t="s">
        <v>1942</v>
      </c>
      <c r="G142" s="385" t="s">
        <v>1943</v>
      </c>
      <c r="H142" s="385" t="s">
        <v>1944</v>
      </c>
      <c r="I142" s="386">
        <v>0</v>
      </c>
      <c r="J142" s="77"/>
      <c r="K142" s="92"/>
    </row>
    <row r="143" spans="1:11" ht="13.2" x14ac:dyDescent="0.25">
      <c r="A143" s="14" t="s">
        <v>2098</v>
      </c>
      <c r="B143" t="s">
        <v>1940</v>
      </c>
      <c r="C143" t="s">
        <v>1941</v>
      </c>
      <c r="D143" t="s">
        <v>1919</v>
      </c>
      <c r="E143"/>
      <c r="F143" t="s">
        <v>1942</v>
      </c>
      <c r="G143" t="s">
        <v>1943</v>
      </c>
      <c r="H143" t="s">
        <v>1944</v>
      </c>
      <c r="I143" s="384">
        <v>140</v>
      </c>
      <c r="J143" s="77"/>
      <c r="K143" s="92"/>
    </row>
    <row r="144" spans="1:11" ht="13.2" x14ac:dyDescent="0.25">
      <c r="A144" s="14" t="s">
        <v>2099</v>
      </c>
      <c r="B144" s="385" t="s">
        <v>1940</v>
      </c>
      <c r="C144" s="385" t="s">
        <v>1941</v>
      </c>
      <c r="D144" s="385" t="s">
        <v>1919</v>
      </c>
      <c r="E144" s="385"/>
      <c r="F144" s="385" t="s">
        <v>1942</v>
      </c>
      <c r="G144" s="385" t="s">
        <v>1943</v>
      </c>
      <c r="H144" s="385" t="s">
        <v>1944</v>
      </c>
      <c r="I144" s="386">
        <v>140</v>
      </c>
      <c r="J144" s="77"/>
      <c r="K144" s="92"/>
    </row>
    <row r="145" spans="1:11" ht="13.2" x14ac:dyDescent="0.25">
      <c r="A145" s="14" t="s">
        <v>2097</v>
      </c>
      <c r="B145" t="s">
        <v>1940</v>
      </c>
      <c r="C145" t="s">
        <v>1941</v>
      </c>
      <c r="D145" t="s">
        <v>1919</v>
      </c>
      <c r="E145"/>
      <c r="F145" t="s">
        <v>1942</v>
      </c>
      <c r="G145" t="s">
        <v>1943</v>
      </c>
      <c r="H145" t="s">
        <v>1944</v>
      </c>
      <c r="I145" s="384">
        <v>140</v>
      </c>
      <c r="J145" s="77"/>
      <c r="K145" s="92"/>
    </row>
    <row r="146" spans="1:11" ht="20.399999999999999" x14ac:dyDescent="0.25">
      <c r="A146" s="14" t="s">
        <v>1854</v>
      </c>
      <c r="B146" s="385" t="s">
        <v>1945</v>
      </c>
      <c r="C146" s="385" t="s">
        <v>1946</v>
      </c>
      <c r="D146" s="385" t="s">
        <v>1919</v>
      </c>
      <c r="E146" s="385"/>
      <c r="F146" s="385" t="s">
        <v>1947</v>
      </c>
      <c r="G146" s="385" t="s">
        <v>1948</v>
      </c>
      <c r="H146" s="385" t="s">
        <v>1949</v>
      </c>
      <c r="I146" s="386">
        <v>0</v>
      </c>
      <c r="J146" s="77"/>
      <c r="K146" s="92"/>
    </row>
    <row r="147" spans="1:11" ht="20.399999999999999" x14ac:dyDescent="0.25">
      <c r="A147" s="14" t="s">
        <v>1854</v>
      </c>
      <c r="B147" t="s">
        <v>1945</v>
      </c>
      <c r="C147" t="s">
        <v>1946</v>
      </c>
      <c r="D147" t="s">
        <v>1919</v>
      </c>
      <c r="E147"/>
      <c r="F147" t="s">
        <v>1950</v>
      </c>
      <c r="G147" t="s">
        <v>1948</v>
      </c>
      <c r="H147" t="s">
        <v>1949</v>
      </c>
      <c r="I147" s="384">
        <v>8400</v>
      </c>
      <c r="J147" s="77"/>
      <c r="K147" s="92"/>
    </row>
    <row r="148" spans="1:11" ht="20.399999999999999" x14ac:dyDescent="0.25">
      <c r="A148" s="14" t="s">
        <v>1854</v>
      </c>
      <c r="B148" s="385" t="s">
        <v>1951</v>
      </c>
      <c r="C148" s="385" t="s">
        <v>1952</v>
      </c>
      <c r="D148" s="385" t="s">
        <v>1953</v>
      </c>
      <c r="E148" s="385"/>
      <c r="F148" s="385" t="s">
        <v>1954</v>
      </c>
      <c r="G148" s="385" t="s">
        <v>1955</v>
      </c>
      <c r="H148" s="385" t="s">
        <v>1956</v>
      </c>
      <c r="I148" s="386">
        <v>0</v>
      </c>
      <c r="J148" s="77"/>
      <c r="K148" s="92"/>
    </row>
    <row r="149" spans="1:11" ht="20.399999999999999" x14ac:dyDescent="0.25">
      <c r="A149" s="14" t="s">
        <v>1854</v>
      </c>
      <c r="B149" t="s">
        <v>1951</v>
      </c>
      <c r="C149" t="s">
        <v>1952</v>
      </c>
      <c r="D149" t="s">
        <v>1953</v>
      </c>
      <c r="E149"/>
      <c r="F149" t="s">
        <v>1957</v>
      </c>
      <c r="G149" t="s">
        <v>1955</v>
      </c>
      <c r="H149" t="s">
        <v>1956</v>
      </c>
      <c r="I149" s="384">
        <v>4.8</v>
      </c>
      <c r="J149" s="77"/>
      <c r="K149" s="92"/>
    </row>
    <row r="150" spans="1:11" ht="13.2" x14ac:dyDescent="0.25">
      <c r="A150" s="14" t="s">
        <v>2098</v>
      </c>
      <c r="B150" s="385" t="s">
        <v>1958</v>
      </c>
      <c r="C150" s="385" t="s">
        <v>1959</v>
      </c>
      <c r="D150" s="385" t="s">
        <v>1919</v>
      </c>
      <c r="E150" s="385"/>
      <c r="F150" s="385" t="s">
        <v>1960</v>
      </c>
      <c r="G150" s="385"/>
      <c r="H150" s="385" t="s">
        <v>1961</v>
      </c>
      <c r="I150" s="386">
        <v>0</v>
      </c>
      <c r="J150" s="77"/>
      <c r="K150" s="92"/>
    </row>
    <row r="151" spans="1:11" ht="20.399999999999999" x14ac:dyDescent="0.25">
      <c r="A151" s="14" t="s">
        <v>1854</v>
      </c>
      <c r="B151" t="s">
        <v>1958</v>
      </c>
      <c r="C151" t="s">
        <v>1959</v>
      </c>
      <c r="D151" t="s">
        <v>1919</v>
      </c>
      <c r="E151"/>
      <c r="F151" t="s">
        <v>1962</v>
      </c>
      <c r="G151"/>
      <c r="H151" t="s">
        <v>1961</v>
      </c>
      <c r="I151" s="384">
        <v>700</v>
      </c>
      <c r="J151" s="77"/>
      <c r="K151" s="92"/>
    </row>
    <row r="152" spans="1:11" ht="13.2" x14ac:dyDescent="0.25">
      <c r="A152" s="14" t="s">
        <v>2098</v>
      </c>
      <c r="B152" s="385" t="s">
        <v>1958</v>
      </c>
      <c r="C152" s="385" t="s">
        <v>1959</v>
      </c>
      <c r="D152" s="385" t="s">
        <v>1919</v>
      </c>
      <c r="E152" s="385"/>
      <c r="F152" s="385" t="s">
        <v>1962</v>
      </c>
      <c r="G152" s="385"/>
      <c r="H152" s="385" t="s">
        <v>1961</v>
      </c>
      <c r="I152" s="386">
        <v>700</v>
      </c>
      <c r="J152" s="77"/>
      <c r="K152" s="92"/>
    </row>
    <row r="153" spans="1:11" ht="13.2" x14ac:dyDescent="0.25">
      <c r="A153" s="14" t="s">
        <v>2099</v>
      </c>
      <c r="B153" t="s">
        <v>1958</v>
      </c>
      <c r="C153" t="s">
        <v>1959</v>
      </c>
      <c r="D153" t="s">
        <v>1919</v>
      </c>
      <c r="E153"/>
      <c r="F153" t="s">
        <v>1962</v>
      </c>
      <c r="G153"/>
      <c r="H153" t="s">
        <v>1961</v>
      </c>
      <c r="I153" s="384">
        <v>700</v>
      </c>
      <c r="J153" s="77"/>
      <c r="K153" s="92"/>
    </row>
    <row r="154" spans="1:11" ht="13.2" x14ac:dyDescent="0.25">
      <c r="A154" s="14" t="s">
        <v>2097</v>
      </c>
      <c r="B154" s="385" t="s">
        <v>1958</v>
      </c>
      <c r="C154" s="385" t="s">
        <v>1959</v>
      </c>
      <c r="D154" s="385" t="s">
        <v>1919</v>
      </c>
      <c r="E154" s="385"/>
      <c r="F154" s="385" t="s">
        <v>1963</v>
      </c>
      <c r="G154" s="385"/>
      <c r="H154" s="385" t="s">
        <v>1961</v>
      </c>
      <c r="I154" s="386">
        <v>700</v>
      </c>
      <c r="J154" s="77"/>
      <c r="K154" s="92"/>
    </row>
    <row r="155" spans="1:11" ht="20.399999999999999" x14ac:dyDescent="0.25">
      <c r="A155" s="14" t="s">
        <v>1854</v>
      </c>
      <c r="B155" t="s">
        <v>1958</v>
      </c>
      <c r="C155" t="s">
        <v>1959</v>
      </c>
      <c r="D155" t="s">
        <v>1919</v>
      </c>
      <c r="E155"/>
      <c r="F155" t="s">
        <v>1964</v>
      </c>
      <c r="G155"/>
      <c r="H155" t="s">
        <v>1961</v>
      </c>
      <c r="I155" s="384">
        <v>336</v>
      </c>
      <c r="J155" s="77"/>
      <c r="K155" s="92"/>
    </row>
    <row r="156" spans="1:11" ht="20.399999999999999" x14ac:dyDescent="0.25">
      <c r="A156" s="14" t="s">
        <v>1854</v>
      </c>
      <c r="B156" s="385" t="s">
        <v>1965</v>
      </c>
      <c r="C156" s="385" t="s">
        <v>1966</v>
      </c>
      <c r="D156" s="385" t="s">
        <v>1967</v>
      </c>
      <c r="E156" s="385"/>
      <c r="F156" s="385" t="s">
        <v>1968</v>
      </c>
      <c r="G156" s="385" t="s">
        <v>1969</v>
      </c>
      <c r="H156" s="385" t="s">
        <v>1970</v>
      </c>
      <c r="I156" s="386">
        <v>0</v>
      </c>
      <c r="J156" s="77"/>
      <c r="K156" s="92"/>
    </row>
    <row r="157" spans="1:11" ht="20.399999999999999" x14ac:dyDescent="0.25">
      <c r="A157" s="14" t="s">
        <v>1854</v>
      </c>
      <c r="B157" t="s">
        <v>1965</v>
      </c>
      <c r="C157" t="s">
        <v>1966</v>
      </c>
      <c r="D157" t="s">
        <v>1967</v>
      </c>
      <c r="E157"/>
      <c r="F157" t="s">
        <v>1968</v>
      </c>
      <c r="G157" t="s">
        <v>1969</v>
      </c>
      <c r="H157" t="s">
        <v>1970</v>
      </c>
      <c r="I157" s="384">
        <v>560</v>
      </c>
      <c r="J157" s="77"/>
      <c r="K157" s="92"/>
    </row>
    <row r="158" spans="1:11" ht="13.2" x14ac:dyDescent="0.25">
      <c r="A158" s="14" t="s">
        <v>2098</v>
      </c>
      <c r="B158" s="385" t="s">
        <v>1971</v>
      </c>
      <c r="C158" s="385" t="s">
        <v>1972</v>
      </c>
      <c r="D158" s="385" t="s">
        <v>1973</v>
      </c>
      <c r="E158" s="385"/>
      <c r="F158" s="385" t="s">
        <v>1974</v>
      </c>
      <c r="G158" s="385" t="s">
        <v>1975</v>
      </c>
      <c r="H158" s="385" t="s">
        <v>1976</v>
      </c>
      <c r="I158" s="386">
        <v>0</v>
      </c>
      <c r="J158" s="77"/>
      <c r="K158" s="92"/>
    </row>
    <row r="159" spans="1:11" ht="13.2" x14ac:dyDescent="0.25">
      <c r="A159" s="14" t="s">
        <v>2099</v>
      </c>
      <c r="B159" t="s">
        <v>1971</v>
      </c>
      <c r="C159" t="s">
        <v>1972</v>
      </c>
      <c r="D159" t="s">
        <v>1973</v>
      </c>
      <c r="E159"/>
      <c r="F159" t="s">
        <v>1974</v>
      </c>
      <c r="G159" t="s">
        <v>1975</v>
      </c>
      <c r="H159" t="s">
        <v>1976</v>
      </c>
      <c r="I159" s="384">
        <v>110</v>
      </c>
      <c r="J159" s="77"/>
      <c r="K159" s="92"/>
    </row>
    <row r="160" spans="1:11" ht="13.2" x14ac:dyDescent="0.25">
      <c r="A160" s="14" t="s">
        <v>2098</v>
      </c>
      <c r="B160" s="385" t="s">
        <v>1971</v>
      </c>
      <c r="C160" s="385" t="s">
        <v>1972</v>
      </c>
      <c r="D160" s="385" t="s">
        <v>1973</v>
      </c>
      <c r="E160" s="385"/>
      <c r="F160" s="385" t="s">
        <v>1974</v>
      </c>
      <c r="G160" s="385" t="s">
        <v>1975</v>
      </c>
      <c r="H160" s="385" t="s">
        <v>1976</v>
      </c>
      <c r="I160" s="386">
        <v>110</v>
      </c>
      <c r="J160" s="77"/>
      <c r="K160" s="92"/>
    </row>
    <row r="161" spans="1:11" ht="13.2" x14ac:dyDescent="0.25">
      <c r="A161" s="14" t="s">
        <v>2100</v>
      </c>
      <c r="B161" t="s">
        <v>1977</v>
      </c>
      <c r="C161" t="s">
        <v>1978</v>
      </c>
      <c r="D161" t="s">
        <v>1973</v>
      </c>
      <c r="E161"/>
      <c r="F161" t="s">
        <v>1979</v>
      </c>
      <c r="G161" t="s">
        <v>1980</v>
      </c>
      <c r="H161" t="s">
        <v>1981</v>
      </c>
      <c r="I161" s="384">
        <v>0</v>
      </c>
      <c r="J161" s="77"/>
      <c r="K161" s="92"/>
    </row>
    <row r="162" spans="1:11" ht="13.2" x14ac:dyDescent="0.25">
      <c r="A162" s="14" t="s">
        <v>2100</v>
      </c>
      <c r="B162" s="385" t="s">
        <v>1977</v>
      </c>
      <c r="C162" s="385" t="s">
        <v>1978</v>
      </c>
      <c r="D162" s="385" t="s">
        <v>1973</v>
      </c>
      <c r="E162" s="385"/>
      <c r="F162" s="385" t="s">
        <v>1982</v>
      </c>
      <c r="G162" s="385" t="s">
        <v>1980</v>
      </c>
      <c r="H162" s="385" t="s">
        <v>1981</v>
      </c>
      <c r="I162" s="386">
        <v>918</v>
      </c>
      <c r="J162" s="77"/>
      <c r="K162" s="92"/>
    </row>
    <row r="163" spans="1:11" ht="20.399999999999999" x14ac:dyDescent="0.25">
      <c r="A163" s="14" t="s">
        <v>1854</v>
      </c>
      <c r="B163" t="s">
        <v>1983</v>
      </c>
      <c r="C163" t="s">
        <v>1863</v>
      </c>
      <c r="D163" t="s">
        <v>1973</v>
      </c>
      <c r="E163"/>
      <c r="F163" t="s">
        <v>1984</v>
      </c>
      <c r="G163" t="s">
        <v>1866</v>
      </c>
      <c r="H163" t="s">
        <v>1867</v>
      </c>
      <c r="I163" s="384">
        <v>0</v>
      </c>
      <c r="J163" s="77"/>
      <c r="K163" s="92"/>
    </row>
    <row r="164" spans="1:11" ht="20.399999999999999" x14ac:dyDescent="0.25">
      <c r="A164" s="14" t="s">
        <v>1854</v>
      </c>
      <c r="B164" s="385" t="s">
        <v>1983</v>
      </c>
      <c r="C164" s="385" t="s">
        <v>1863</v>
      </c>
      <c r="D164" s="385" t="s">
        <v>1973</v>
      </c>
      <c r="E164" s="385"/>
      <c r="F164" s="385" t="s">
        <v>1985</v>
      </c>
      <c r="G164" s="385" t="s">
        <v>1866</v>
      </c>
      <c r="H164" s="385" t="s">
        <v>1867</v>
      </c>
      <c r="I164" s="386">
        <v>155.94</v>
      </c>
      <c r="J164" s="77"/>
      <c r="K164" s="92"/>
    </row>
    <row r="165" spans="1:11" ht="20.399999999999999" x14ac:dyDescent="0.25">
      <c r="A165" s="14" t="s">
        <v>1854</v>
      </c>
      <c r="B165" t="s">
        <v>1986</v>
      </c>
      <c r="C165" t="s">
        <v>1987</v>
      </c>
      <c r="D165" t="s">
        <v>1973</v>
      </c>
      <c r="E165"/>
      <c r="F165" t="s">
        <v>1988</v>
      </c>
      <c r="G165" t="s">
        <v>1866</v>
      </c>
      <c r="H165" t="s">
        <v>1867</v>
      </c>
      <c r="I165" s="384">
        <v>0</v>
      </c>
      <c r="J165" s="77"/>
      <c r="K165" s="92"/>
    </row>
    <row r="166" spans="1:11" ht="20.399999999999999" x14ac:dyDescent="0.25">
      <c r="A166" s="14" t="s">
        <v>1854</v>
      </c>
      <c r="B166" s="385" t="s">
        <v>1986</v>
      </c>
      <c r="C166" s="385" t="s">
        <v>1987</v>
      </c>
      <c r="D166" s="385" t="s">
        <v>1973</v>
      </c>
      <c r="E166" s="385"/>
      <c r="F166" s="385" t="s">
        <v>1988</v>
      </c>
      <c r="G166" s="385" t="s">
        <v>1866</v>
      </c>
      <c r="H166" s="385" t="s">
        <v>1867</v>
      </c>
      <c r="I166" s="386">
        <v>1112.1500000000001</v>
      </c>
      <c r="J166" s="77"/>
      <c r="K166" s="92"/>
    </row>
    <row r="167" spans="1:11" ht="13.2" x14ac:dyDescent="0.25">
      <c r="A167" s="14" t="s">
        <v>2098</v>
      </c>
      <c r="B167" t="s">
        <v>1989</v>
      </c>
      <c r="C167" t="s">
        <v>1990</v>
      </c>
      <c r="D167" t="s">
        <v>1973</v>
      </c>
      <c r="E167"/>
      <c r="F167" t="s">
        <v>1991</v>
      </c>
      <c r="G167" t="s">
        <v>641</v>
      </c>
      <c r="H167" t="s">
        <v>642</v>
      </c>
      <c r="I167" s="384">
        <v>0</v>
      </c>
      <c r="J167" s="77"/>
      <c r="K167" s="92"/>
    </row>
    <row r="168" spans="1:11" ht="13.2" x14ac:dyDescent="0.25">
      <c r="A168" s="14" t="s">
        <v>2098</v>
      </c>
      <c r="B168" s="385" t="s">
        <v>1989</v>
      </c>
      <c r="C168" s="385" t="s">
        <v>1990</v>
      </c>
      <c r="D168" s="385" t="s">
        <v>1973</v>
      </c>
      <c r="E168" s="385"/>
      <c r="F168" s="385" t="s">
        <v>1991</v>
      </c>
      <c r="G168" s="385" t="s">
        <v>641</v>
      </c>
      <c r="H168" s="385" t="s">
        <v>642</v>
      </c>
      <c r="I168" s="386">
        <v>150</v>
      </c>
      <c r="J168" s="77"/>
      <c r="K168" s="92"/>
    </row>
    <row r="169" spans="1:11" ht="13.2" x14ac:dyDescent="0.25">
      <c r="A169" s="14" t="s">
        <v>2097</v>
      </c>
      <c r="B169" t="s">
        <v>1989</v>
      </c>
      <c r="C169" t="s">
        <v>1990</v>
      </c>
      <c r="D169" t="s">
        <v>1973</v>
      </c>
      <c r="E169"/>
      <c r="F169" t="s">
        <v>1991</v>
      </c>
      <c r="G169" t="s">
        <v>641</v>
      </c>
      <c r="H169" t="s">
        <v>642</v>
      </c>
      <c r="I169" s="384">
        <v>150</v>
      </c>
      <c r="J169" s="77"/>
      <c r="K169" s="92"/>
    </row>
    <row r="170" spans="1:11" ht="13.2" x14ac:dyDescent="0.25">
      <c r="A170" s="14" t="s">
        <v>2099</v>
      </c>
      <c r="B170" s="385" t="s">
        <v>1989</v>
      </c>
      <c r="C170" s="385" t="s">
        <v>1990</v>
      </c>
      <c r="D170" s="385" t="s">
        <v>1973</v>
      </c>
      <c r="E170" s="385"/>
      <c r="F170" s="385" t="s">
        <v>1991</v>
      </c>
      <c r="G170" s="385" t="s">
        <v>641</v>
      </c>
      <c r="H170" s="385" t="s">
        <v>642</v>
      </c>
      <c r="I170" s="386">
        <v>150</v>
      </c>
      <c r="J170" s="77"/>
      <c r="K170" s="92"/>
    </row>
    <row r="171" spans="1:11" ht="20.399999999999999" x14ac:dyDescent="0.25">
      <c r="A171" s="14" t="s">
        <v>1854</v>
      </c>
      <c r="B171" t="s">
        <v>1992</v>
      </c>
      <c r="C171" t="s">
        <v>1993</v>
      </c>
      <c r="D171" t="s">
        <v>1973</v>
      </c>
      <c r="E171"/>
      <c r="F171" t="s">
        <v>1994</v>
      </c>
      <c r="G171" t="s">
        <v>1909</v>
      </c>
      <c r="H171" t="s">
        <v>1910</v>
      </c>
      <c r="I171" s="384">
        <v>0</v>
      </c>
      <c r="J171" s="77"/>
      <c r="K171" s="92"/>
    </row>
    <row r="172" spans="1:11" ht="20.399999999999999" x14ac:dyDescent="0.25">
      <c r="A172" s="14" t="s">
        <v>1854</v>
      </c>
      <c r="B172" s="385" t="s">
        <v>1992</v>
      </c>
      <c r="C172" s="385" t="s">
        <v>1993</v>
      </c>
      <c r="D172" s="385" t="s">
        <v>1973</v>
      </c>
      <c r="E172" s="385"/>
      <c r="F172" s="385" t="s">
        <v>1995</v>
      </c>
      <c r="G172" s="385" t="s">
        <v>1909</v>
      </c>
      <c r="H172" s="385" t="s">
        <v>1910</v>
      </c>
      <c r="I172" s="386">
        <v>1604.82</v>
      </c>
      <c r="J172" s="77"/>
      <c r="K172" s="92"/>
    </row>
    <row r="173" spans="1:11" ht="20.399999999999999" x14ac:dyDescent="0.25">
      <c r="A173" s="14" t="s">
        <v>1854</v>
      </c>
      <c r="B173" t="s">
        <v>1996</v>
      </c>
      <c r="C173" t="s">
        <v>1997</v>
      </c>
      <c r="D173" t="s">
        <v>1973</v>
      </c>
      <c r="E173"/>
      <c r="F173" t="s">
        <v>1998</v>
      </c>
      <c r="G173" t="s">
        <v>1999</v>
      </c>
      <c r="H173" t="s">
        <v>2000</v>
      </c>
      <c r="I173" s="384">
        <v>0</v>
      </c>
      <c r="J173" s="77"/>
      <c r="K173" s="92"/>
    </row>
    <row r="174" spans="1:11" ht="20.399999999999999" x14ac:dyDescent="0.25">
      <c r="A174" s="14" t="s">
        <v>1854</v>
      </c>
      <c r="B174" s="385" t="s">
        <v>1996</v>
      </c>
      <c r="C174" s="385" t="s">
        <v>1997</v>
      </c>
      <c r="D174" s="385" t="s">
        <v>1973</v>
      </c>
      <c r="E174" s="385"/>
      <c r="F174" s="385" t="s">
        <v>1998</v>
      </c>
      <c r="G174" s="385" t="s">
        <v>1999</v>
      </c>
      <c r="H174" s="385" t="s">
        <v>2000</v>
      </c>
      <c r="I174" s="386">
        <v>280</v>
      </c>
      <c r="J174" s="77"/>
      <c r="K174" s="92"/>
    </row>
    <row r="175" spans="1:11" ht="13.2" x14ac:dyDescent="0.25">
      <c r="A175" s="14" t="s">
        <v>2099</v>
      </c>
      <c r="B175" t="s">
        <v>2001</v>
      </c>
      <c r="C175" t="s">
        <v>2002</v>
      </c>
      <c r="D175" t="s">
        <v>2003</v>
      </c>
      <c r="E175"/>
      <c r="F175" t="s">
        <v>2004</v>
      </c>
      <c r="G175" t="s">
        <v>1935</v>
      </c>
      <c r="H175" t="s">
        <v>1936</v>
      </c>
      <c r="I175" s="384">
        <v>0</v>
      </c>
      <c r="J175" s="77"/>
      <c r="K175" s="92"/>
    </row>
    <row r="176" spans="1:11" ht="20.399999999999999" x14ac:dyDescent="0.25">
      <c r="A176" s="14" t="s">
        <v>1854</v>
      </c>
      <c r="B176" s="385" t="s">
        <v>2001</v>
      </c>
      <c r="C176" s="385" t="s">
        <v>2002</v>
      </c>
      <c r="D176" s="385" t="s">
        <v>2003</v>
      </c>
      <c r="E176" s="385"/>
      <c r="F176" s="385" t="s">
        <v>2004</v>
      </c>
      <c r="G176" s="385" t="s">
        <v>1935</v>
      </c>
      <c r="H176" s="385" t="s">
        <v>1936</v>
      </c>
      <c r="I176" s="386">
        <v>600</v>
      </c>
      <c r="J176" s="77"/>
      <c r="K176" s="92"/>
    </row>
    <row r="177" spans="1:11" ht="13.2" x14ac:dyDescent="0.25">
      <c r="A177" s="14" t="s">
        <v>2099</v>
      </c>
      <c r="B177" t="s">
        <v>2001</v>
      </c>
      <c r="C177" t="s">
        <v>2002</v>
      </c>
      <c r="D177" t="s">
        <v>2003</v>
      </c>
      <c r="E177"/>
      <c r="F177" t="s">
        <v>2004</v>
      </c>
      <c r="G177" t="s">
        <v>1935</v>
      </c>
      <c r="H177" t="s">
        <v>1936</v>
      </c>
      <c r="I177" s="384">
        <v>150</v>
      </c>
      <c r="J177" s="77"/>
      <c r="K177" s="92"/>
    </row>
    <row r="178" spans="1:11" ht="13.2" x14ac:dyDescent="0.25">
      <c r="A178" s="14" t="s">
        <v>2097</v>
      </c>
      <c r="B178" s="385" t="s">
        <v>2001</v>
      </c>
      <c r="C178" s="385" t="s">
        <v>2002</v>
      </c>
      <c r="D178" s="385" t="s">
        <v>2003</v>
      </c>
      <c r="E178" s="385"/>
      <c r="F178" s="385" t="s">
        <v>2004</v>
      </c>
      <c r="G178" s="385" t="s">
        <v>1935</v>
      </c>
      <c r="H178" s="385" t="s">
        <v>1936</v>
      </c>
      <c r="I178" s="386">
        <v>300</v>
      </c>
      <c r="J178" s="77"/>
      <c r="K178" s="92"/>
    </row>
    <row r="179" spans="1:11" ht="20.399999999999999" x14ac:dyDescent="0.25">
      <c r="A179" s="14" t="s">
        <v>1854</v>
      </c>
      <c r="B179" t="s">
        <v>2005</v>
      </c>
      <c r="C179" t="s">
        <v>2006</v>
      </c>
      <c r="D179" t="s">
        <v>2007</v>
      </c>
      <c r="E179"/>
      <c r="F179" t="s">
        <v>2008</v>
      </c>
      <c r="G179" t="s">
        <v>2009</v>
      </c>
      <c r="H179" t="s">
        <v>2010</v>
      </c>
      <c r="I179" s="384">
        <v>0</v>
      </c>
      <c r="J179" s="77"/>
      <c r="K179" s="92"/>
    </row>
    <row r="180" spans="1:11" ht="20.399999999999999" x14ac:dyDescent="0.25">
      <c r="A180" s="14" t="s">
        <v>1854</v>
      </c>
      <c r="B180" s="385" t="s">
        <v>2005</v>
      </c>
      <c r="C180" s="385" t="s">
        <v>2006</v>
      </c>
      <c r="D180" s="385" t="s">
        <v>2007</v>
      </c>
      <c r="E180" s="385"/>
      <c r="F180" s="385" t="s">
        <v>2008</v>
      </c>
      <c r="G180" s="385" t="s">
        <v>2009</v>
      </c>
      <c r="H180" s="385" t="s">
        <v>2010</v>
      </c>
      <c r="I180" s="386">
        <v>17.100000000000001</v>
      </c>
      <c r="J180" s="77"/>
      <c r="K180" s="92"/>
    </row>
    <row r="181" spans="1:11" ht="13.2" x14ac:dyDescent="0.25">
      <c r="A181" s="14" t="s">
        <v>2101</v>
      </c>
      <c r="B181" t="s">
        <v>2011</v>
      </c>
      <c r="C181" t="s">
        <v>2012</v>
      </c>
      <c r="D181" t="s">
        <v>2013</v>
      </c>
      <c r="E181"/>
      <c r="F181" t="s">
        <v>2014</v>
      </c>
      <c r="G181"/>
      <c r="H181" t="s">
        <v>2015</v>
      </c>
      <c r="I181" s="384">
        <v>0</v>
      </c>
      <c r="J181" s="77"/>
      <c r="K181" s="92"/>
    </row>
    <row r="182" spans="1:11" ht="13.2" x14ac:dyDescent="0.25">
      <c r="A182" s="14" t="s">
        <v>2102</v>
      </c>
      <c r="B182" s="385" t="s">
        <v>2011</v>
      </c>
      <c r="C182" s="385" t="s">
        <v>2012</v>
      </c>
      <c r="D182" s="385" t="s">
        <v>2013</v>
      </c>
      <c r="E182" s="385"/>
      <c r="F182" s="385" t="s">
        <v>2016</v>
      </c>
      <c r="G182" s="385"/>
      <c r="H182" s="385" t="s">
        <v>2015</v>
      </c>
      <c r="I182" s="386">
        <v>1600</v>
      </c>
      <c r="J182" s="77"/>
      <c r="K182" s="92"/>
    </row>
    <row r="183" spans="1:11" ht="13.2" x14ac:dyDescent="0.25">
      <c r="A183" s="14" t="s">
        <v>2101</v>
      </c>
      <c r="B183" t="s">
        <v>2011</v>
      </c>
      <c r="C183" t="s">
        <v>2012</v>
      </c>
      <c r="D183" t="s">
        <v>2013</v>
      </c>
      <c r="E183"/>
      <c r="F183" t="s">
        <v>2016</v>
      </c>
      <c r="G183"/>
      <c r="H183" t="s">
        <v>2015</v>
      </c>
      <c r="I183" s="384">
        <v>1600</v>
      </c>
      <c r="J183" s="77"/>
      <c r="K183" s="92"/>
    </row>
    <row r="184" spans="1:11" ht="13.2" x14ac:dyDescent="0.25">
      <c r="A184" s="14" t="s">
        <v>2103</v>
      </c>
      <c r="B184" s="385" t="s">
        <v>2011</v>
      </c>
      <c r="C184" s="385" t="s">
        <v>2012</v>
      </c>
      <c r="D184" s="385" t="s">
        <v>2013</v>
      </c>
      <c r="E184" s="385"/>
      <c r="F184" s="385" t="s">
        <v>2016</v>
      </c>
      <c r="G184" s="385"/>
      <c r="H184" s="385" t="s">
        <v>2015</v>
      </c>
      <c r="I184" s="386">
        <v>1600</v>
      </c>
      <c r="J184" s="77"/>
      <c r="K184" s="92"/>
    </row>
    <row r="185" spans="1:11" ht="20.399999999999999" x14ac:dyDescent="0.25">
      <c r="A185" s="14" t="s">
        <v>1854</v>
      </c>
      <c r="B185" t="s">
        <v>2017</v>
      </c>
      <c r="C185" t="s">
        <v>2018</v>
      </c>
      <c r="D185" t="s">
        <v>2019</v>
      </c>
      <c r="E185"/>
      <c r="F185" t="s">
        <v>2020</v>
      </c>
      <c r="G185" t="s">
        <v>1955</v>
      </c>
      <c r="H185" t="s">
        <v>1956</v>
      </c>
      <c r="I185" s="384">
        <v>0</v>
      </c>
      <c r="J185" s="77"/>
      <c r="K185" s="92"/>
    </row>
    <row r="186" spans="1:11" ht="20.399999999999999" x14ac:dyDescent="0.25">
      <c r="A186" s="14" t="s">
        <v>1854</v>
      </c>
      <c r="B186" s="385" t="s">
        <v>2017</v>
      </c>
      <c r="C186" s="385" t="s">
        <v>2018</v>
      </c>
      <c r="D186" s="385" t="s">
        <v>2019</v>
      </c>
      <c r="E186" s="385"/>
      <c r="F186" s="385" t="s">
        <v>1957</v>
      </c>
      <c r="G186" s="385" t="s">
        <v>1955</v>
      </c>
      <c r="H186" s="385" t="s">
        <v>1956</v>
      </c>
      <c r="I186" s="386">
        <v>4.8</v>
      </c>
      <c r="J186" s="77"/>
      <c r="K186" s="92"/>
    </row>
    <row r="187" spans="1:11" ht="13.2" x14ac:dyDescent="0.25">
      <c r="A187" s="14" t="s">
        <v>2098</v>
      </c>
      <c r="B187" t="s">
        <v>2021</v>
      </c>
      <c r="C187" t="s">
        <v>2022</v>
      </c>
      <c r="D187" t="s">
        <v>2013</v>
      </c>
      <c r="E187"/>
      <c r="F187" t="s">
        <v>2023</v>
      </c>
      <c r="G187" t="s">
        <v>2024</v>
      </c>
      <c r="H187" t="s">
        <v>2025</v>
      </c>
      <c r="I187" s="384">
        <v>0</v>
      </c>
      <c r="J187" s="77"/>
      <c r="K187" s="92"/>
    </row>
    <row r="188" spans="1:11" ht="13.2" x14ac:dyDescent="0.25">
      <c r="A188" s="14" t="s">
        <v>2097</v>
      </c>
      <c r="B188" s="385" t="s">
        <v>2021</v>
      </c>
      <c r="C188" s="385" t="s">
        <v>2022</v>
      </c>
      <c r="D188" s="385" t="s">
        <v>2013</v>
      </c>
      <c r="E188" s="385"/>
      <c r="F188" s="385" t="s">
        <v>2026</v>
      </c>
      <c r="G188" s="385" t="s">
        <v>2024</v>
      </c>
      <c r="H188" s="385" t="s">
        <v>2025</v>
      </c>
      <c r="I188" s="386">
        <v>700</v>
      </c>
      <c r="J188" s="77"/>
      <c r="K188" s="92"/>
    </row>
    <row r="189" spans="1:11" ht="20.399999999999999" x14ac:dyDescent="0.25">
      <c r="A189" s="14" t="s">
        <v>1854</v>
      </c>
      <c r="B189" t="s">
        <v>2021</v>
      </c>
      <c r="C189" t="s">
        <v>2022</v>
      </c>
      <c r="D189" t="s">
        <v>2013</v>
      </c>
      <c r="E189"/>
      <c r="F189" t="s">
        <v>2026</v>
      </c>
      <c r="G189" t="s">
        <v>2024</v>
      </c>
      <c r="H189" t="s">
        <v>2025</v>
      </c>
      <c r="I189" s="384">
        <v>700</v>
      </c>
      <c r="J189" s="77"/>
      <c r="K189" s="92"/>
    </row>
    <row r="190" spans="1:11" ht="20.399999999999999" x14ac:dyDescent="0.25">
      <c r="A190" s="14" t="s">
        <v>1854</v>
      </c>
      <c r="B190" s="385" t="s">
        <v>2021</v>
      </c>
      <c r="C190" s="385" t="s">
        <v>2022</v>
      </c>
      <c r="D190" s="385" t="s">
        <v>2013</v>
      </c>
      <c r="E190" s="385"/>
      <c r="F190" s="385" t="s">
        <v>2027</v>
      </c>
      <c r="G190" s="385" t="s">
        <v>2024</v>
      </c>
      <c r="H190" s="385" t="s">
        <v>2025</v>
      </c>
      <c r="I190" s="386">
        <v>374.5</v>
      </c>
      <c r="J190" s="77"/>
      <c r="K190" s="92"/>
    </row>
    <row r="191" spans="1:11" ht="13.2" x14ac:dyDescent="0.25">
      <c r="A191" s="14" t="s">
        <v>2099</v>
      </c>
      <c r="B191" t="s">
        <v>2021</v>
      </c>
      <c r="C191" t="s">
        <v>2022</v>
      </c>
      <c r="D191" t="s">
        <v>2013</v>
      </c>
      <c r="E191"/>
      <c r="F191" t="s">
        <v>2026</v>
      </c>
      <c r="G191" t="s">
        <v>2024</v>
      </c>
      <c r="H191" t="s">
        <v>2025</v>
      </c>
      <c r="I191" s="384">
        <v>700</v>
      </c>
      <c r="J191" s="77"/>
      <c r="K191" s="92"/>
    </row>
    <row r="192" spans="1:11" ht="13.2" x14ac:dyDescent="0.25">
      <c r="A192" s="14" t="s">
        <v>2098</v>
      </c>
      <c r="B192" s="385" t="s">
        <v>2021</v>
      </c>
      <c r="C192" s="385" t="s">
        <v>2022</v>
      </c>
      <c r="D192" s="385" t="s">
        <v>2013</v>
      </c>
      <c r="E192" s="385"/>
      <c r="F192" s="385" t="s">
        <v>2026</v>
      </c>
      <c r="G192" s="385" t="s">
        <v>2024</v>
      </c>
      <c r="H192" s="385" t="s">
        <v>2025</v>
      </c>
      <c r="I192" s="386">
        <v>700</v>
      </c>
      <c r="J192" s="77"/>
      <c r="K192" s="92"/>
    </row>
    <row r="193" spans="1:11" ht="13.2" x14ac:dyDescent="0.25">
      <c r="A193" s="14" t="s">
        <v>2097</v>
      </c>
      <c r="B193" t="s">
        <v>2028</v>
      </c>
      <c r="C193" t="s">
        <v>2029</v>
      </c>
      <c r="D193" t="s">
        <v>2019</v>
      </c>
      <c r="E193"/>
      <c r="F193" t="s">
        <v>2030</v>
      </c>
      <c r="G193"/>
      <c r="H193" t="s">
        <v>2031</v>
      </c>
      <c r="I193" s="384">
        <v>0</v>
      </c>
      <c r="J193" s="77"/>
      <c r="K193" s="92"/>
    </row>
    <row r="194" spans="1:11" ht="13.2" x14ac:dyDescent="0.25">
      <c r="A194" s="14" t="s">
        <v>2097</v>
      </c>
      <c r="B194" s="385" t="s">
        <v>2028</v>
      </c>
      <c r="C194" s="385" t="s">
        <v>2029</v>
      </c>
      <c r="D194" s="385" t="s">
        <v>2019</v>
      </c>
      <c r="E194" s="385"/>
      <c r="F194" s="385" t="s">
        <v>2032</v>
      </c>
      <c r="G194" s="385"/>
      <c r="H194" s="385" t="s">
        <v>2031</v>
      </c>
      <c r="I194" s="386">
        <v>350</v>
      </c>
      <c r="J194" s="77"/>
      <c r="K194" s="92"/>
    </row>
    <row r="195" spans="1:11" ht="20.399999999999999" x14ac:dyDescent="0.25">
      <c r="A195" s="14" t="s">
        <v>1854</v>
      </c>
      <c r="B195" t="s">
        <v>2028</v>
      </c>
      <c r="C195" t="s">
        <v>2029</v>
      </c>
      <c r="D195" t="s">
        <v>2019</v>
      </c>
      <c r="E195"/>
      <c r="F195" t="s">
        <v>2032</v>
      </c>
      <c r="G195"/>
      <c r="H195" t="s">
        <v>2031</v>
      </c>
      <c r="I195" s="384">
        <v>1305</v>
      </c>
      <c r="J195" s="77"/>
      <c r="K195" s="92"/>
    </row>
    <row r="196" spans="1:11" ht="20.399999999999999" x14ac:dyDescent="0.25">
      <c r="A196" s="14" t="s">
        <v>1854</v>
      </c>
      <c r="B196" s="385" t="s">
        <v>2033</v>
      </c>
      <c r="C196" s="385" t="s">
        <v>2034</v>
      </c>
      <c r="D196" s="385" t="s">
        <v>2013</v>
      </c>
      <c r="E196" s="385"/>
      <c r="F196" s="385" t="s">
        <v>2035</v>
      </c>
      <c r="G196" s="385" t="s">
        <v>1925</v>
      </c>
      <c r="H196" s="385" t="s">
        <v>1926</v>
      </c>
      <c r="I196" s="386">
        <v>0</v>
      </c>
      <c r="J196" s="77"/>
      <c r="K196" s="92"/>
    </row>
    <row r="197" spans="1:11" ht="20.399999999999999" x14ac:dyDescent="0.25">
      <c r="A197" s="14" t="s">
        <v>1854</v>
      </c>
      <c r="B197" t="s">
        <v>2033</v>
      </c>
      <c r="C197" t="s">
        <v>2034</v>
      </c>
      <c r="D197" t="s">
        <v>2013</v>
      </c>
      <c r="E197"/>
      <c r="F197" t="s">
        <v>2035</v>
      </c>
      <c r="G197" t="s">
        <v>1925</v>
      </c>
      <c r="H197" t="s">
        <v>1926</v>
      </c>
      <c r="I197" s="384">
        <v>619.91999999999996</v>
      </c>
      <c r="J197" s="77"/>
      <c r="K197" s="92"/>
    </row>
    <row r="198" spans="1:11" ht="20.399999999999999" x14ac:dyDescent="0.25">
      <c r="A198" s="14" t="s">
        <v>1854</v>
      </c>
      <c r="B198" s="385" t="s">
        <v>2036</v>
      </c>
      <c r="C198" s="385" t="s">
        <v>2037</v>
      </c>
      <c r="D198" s="385" t="s">
        <v>2013</v>
      </c>
      <c r="E198" s="385"/>
      <c r="F198" s="385" t="s">
        <v>2038</v>
      </c>
      <c r="G198" s="385" t="s">
        <v>1930</v>
      </c>
      <c r="H198" s="385" t="s">
        <v>1931</v>
      </c>
      <c r="I198" s="386">
        <v>0</v>
      </c>
      <c r="J198" s="77"/>
      <c r="K198" s="92"/>
    </row>
    <row r="199" spans="1:11" ht="20.399999999999999" x14ac:dyDescent="0.25">
      <c r="A199" s="14" t="s">
        <v>1854</v>
      </c>
      <c r="B199" t="s">
        <v>2036</v>
      </c>
      <c r="C199" t="s">
        <v>2037</v>
      </c>
      <c r="D199" t="s">
        <v>2013</v>
      </c>
      <c r="E199"/>
      <c r="F199" t="s">
        <v>2038</v>
      </c>
      <c r="G199" t="s">
        <v>1930</v>
      </c>
      <c r="H199" t="s">
        <v>1931</v>
      </c>
      <c r="I199" s="384">
        <v>482.16</v>
      </c>
      <c r="J199" s="77"/>
      <c r="K199" s="92"/>
    </row>
    <row r="200" spans="1:11" ht="13.2" x14ac:dyDescent="0.25">
      <c r="A200" s="14" t="s">
        <v>2099</v>
      </c>
      <c r="B200" s="385" t="s">
        <v>2039</v>
      </c>
      <c r="C200" s="385" t="s">
        <v>2040</v>
      </c>
      <c r="D200" s="385" t="s">
        <v>2013</v>
      </c>
      <c r="E200" s="385"/>
      <c r="F200" s="385" t="s">
        <v>2041</v>
      </c>
      <c r="G200" s="385" t="s">
        <v>1943</v>
      </c>
      <c r="H200" s="385" t="s">
        <v>1944</v>
      </c>
      <c r="I200" s="386">
        <v>0</v>
      </c>
      <c r="J200" s="77"/>
      <c r="K200" s="92"/>
    </row>
    <row r="201" spans="1:11" ht="13.2" x14ac:dyDescent="0.25">
      <c r="A201" s="14" t="s">
        <v>2099</v>
      </c>
      <c r="B201" t="s">
        <v>2039</v>
      </c>
      <c r="C201" t="s">
        <v>2040</v>
      </c>
      <c r="D201" t="s">
        <v>2013</v>
      </c>
      <c r="E201"/>
      <c r="F201" t="s">
        <v>2041</v>
      </c>
      <c r="G201" t="s">
        <v>1943</v>
      </c>
      <c r="H201" t="s">
        <v>1944</v>
      </c>
      <c r="I201" s="384">
        <v>330</v>
      </c>
      <c r="J201" s="77"/>
      <c r="K201" s="92"/>
    </row>
    <row r="202" spans="1:11" ht="13.2" x14ac:dyDescent="0.25">
      <c r="A202" s="14" t="s">
        <v>2097</v>
      </c>
      <c r="B202" s="385" t="s">
        <v>2039</v>
      </c>
      <c r="C202" s="385" t="s">
        <v>2040</v>
      </c>
      <c r="D202" s="385" t="s">
        <v>2013</v>
      </c>
      <c r="E202" s="385"/>
      <c r="F202" s="385" t="s">
        <v>2041</v>
      </c>
      <c r="G202" s="385" t="s">
        <v>1943</v>
      </c>
      <c r="H202" s="385" t="s">
        <v>1944</v>
      </c>
      <c r="I202" s="386">
        <v>300</v>
      </c>
      <c r="J202" s="77"/>
      <c r="K202" s="92"/>
    </row>
    <row r="203" spans="1:11" ht="20.399999999999999" x14ac:dyDescent="0.25">
      <c r="A203" s="14" t="s">
        <v>1854</v>
      </c>
      <c r="B203" t="s">
        <v>2042</v>
      </c>
      <c r="C203" t="s">
        <v>2043</v>
      </c>
      <c r="D203" t="s">
        <v>2013</v>
      </c>
      <c r="E203"/>
      <c r="F203" t="s">
        <v>2044</v>
      </c>
      <c r="G203" t="s">
        <v>2045</v>
      </c>
      <c r="H203" t="s">
        <v>2046</v>
      </c>
      <c r="I203" s="384">
        <v>0</v>
      </c>
      <c r="J203" s="77"/>
      <c r="K203" s="92"/>
    </row>
    <row r="204" spans="1:11" ht="20.399999999999999" x14ac:dyDescent="0.25">
      <c r="A204" s="14" t="s">
        <v>1854</v>
      </c>
      <c r="B204" s="385" t="s">
        <v>2042</v>
      </c>
      <c r="C204" s="385" t="s">
        <v>2043</v>
      </c>
      <c r="D204" s="385" t="s">
        <v>2013</v>
      </c>
      <c r="E204" s="385"/>
      <c r="F204" s="385" t="s">
        <v>2044</v>
      </c>
      <c r="G204" s="385" t="s">
        <v>2045</v>
      </c>
      <c r="H204" s="385" t="s">
        <v>2046</v>
      </c>
      <c r="I204" s="386">
        <v>168.55</v>
      </c>
      <c r="J204" s="77"/>
      <c r="K204" s="92"/>
    </row>
    <row r="205" spans="1:11" ht="13.2" x14ac:dyDescent="0.25">
      <c r="A205" s="14" t="s">
        <v>2098</v>
      </c>
      <c r="B205" t="s">
        <v>2047</v>
      </c>
      <c r="C205" t="s">
        <v>2048</v>
      </c>
      <c r="D205" t="s">
        <v>2013</v>
      </c>
      <c r="E205"/>
      <c r="F205" t="s">
        <v>2049</v>
      </c>
      <c r="G205" t="s">
        <v>2050</v>
      </c>
      <c r="H205" t="s">
        <v>2051</v>
      </c>
      <c r="I205" s="384">
        <v>0</v>
      </c>
      <c r="J205" s="77"/>
      <c r="K205" s="92"/>
    </row>
    <row r="206" spans="1:11" ht="13.2" x14ac:dyDescent="0.25">
      <c r="A206" s="14" t="s">
        <v>2098</v>
      </c>
      <c r="B206" s="385" t="s">
        <v>2047</v>
      </c>
      <c r="C206" s="385" t="s">
        <v>2048</v>
      </c>
      <c r="D206" s="385" t="s">
        <v>2013</v>
      </c>
      <c r="E206" s="385"/>
      <c r="F206" s="385" t="s">
        <v>2052</v>
      </c>
      <c r="G206" s="385" t="s">
        <v>2050</v>
      </c>
      <c r="H206" s="385" t="s">
        <v>2051</v>
      </c>
      <c r="I206" s="386">
        <v>324.45</v>
      </c>
      <c r="J206" s="77"/>
      <c r="K206" s="92"/>
    </row>
    <row r="207" spans="1:11" ht="13.2" x14ac:dyDescent="0.25">
      <c r="A207" s="14" t="s">
        <v>2099</v>
      </c>
      <c r="B207" t="s">
        <v>2047</v>
      </c>
      <c r="C207" t="s">
        <v>2048</v>
      </c>
      <c r="D207" t="s">
        <v>2013</v>
      </c>
      <c r="E207"/>
      <c r="F207" t="s">
        <v>2052</v>
      </c>
      <c r="G207" t="s">
        <v>2050</v>
      </c>
      <c r="H207" t="s">
        <v>2051</v>
      </c>
      <c r="I207" s="384">
        <v>648.9</v>
      </c>
      <c r="J207" s="77"/>
      <c r="K207" s="92"/>
    </row>
    <row r="208" spans="1:11" ht="20.399999999999999" x14ac:dyDescent="0.25">
      <c r="A208" s="14" t="s">
        <v>1854</v>
      </c>
      <c r="B208" s="385" t="s">
        <v>2047</v>
      </c>
      <c r="C208" s="385" t="s">
        <v>2048</v>
      </c>
      <c r="D208" s="385" t="s">
        <v>2013</v>
      </c>
      <c r="E208" s="385"/>
      <c r="F208" s="385" t="s">
        <v>2052</v>
      </c>
      <c r="G208" s="385" t="s">
        <v>2050</v>
      </c>
      <c r="H208" s="385" t="s">
        <v>2051</v>
      </c>
      <c r="I208" s="386">
        <v>324.45</v>
      </c>
      <c r="J208" s="77"/>
      <c r="K208" s="92"/>
    </row>
    <row r="209" spans="1:11" ht="13.2" x14ac:dyDescent="0.25">
      <c r="A209" s="14" t="s">
        <v>2104</v>
      </c>
      <c r="B209" t="s">
        <v>2053</v>
      </c>
      <c r="C209" t="s">
        <v>2054</v>
      </c>
      <c r="D209" t="s">
        <v>2013</v>
      </c>
      <c r="E209"/>
      <c r="F209" t="s">
        <v>2055</v>
      </c>
      <c r="G209" t="s">
        <v>2050</v>
      </c>
      <c r="H209" t="s">
        <v>2051</v>
      </c>
      <c r="I209" s="384">
        <v>0</v>
      </c>
      <c r="J209" s="77"/>
      <c r="K209" s="92"/>
    </row>
    <row r="210" spans="1:11" ht="13.2" x14ac:dyDescent="0.25">
      <c r="A210" s="14" t="s">
        <v>2104</v>
      </c>
      <c r="B210" s="385" t="s">
        <v>2053</v>
      </c>
      <c r="C210" s="385" t="s">
        <v>2054</v>
      </c>
      <c r="D210" s="385" t="s">
        <v>2013</v>
      </c>
      <c r="E210" s="385"/>
      <c r="F210" s="385" t="s">
        <v>2056</v>
      </c>
      <c r="G210" s="385" t="s">
        <v>2050</v>
      </c>
      <c r="H210" s="385" t="s">
        <v>2051</v>
      </c>
      <c r="I210" s="386">
        <v>839.52</v>
      </c>
      <c r="J210" s="77"/>
      <c r="K210" s="92"/>
    </row>
    <row r="211" spans="1:11" ht="20.399999999999999" x14ac:dyDescent="0.25">
      <c r="A211" s="14" t="s">
        <v>1854</v>
      </c>
      <c r="B211" t="s">
        <v>2057</v>
      </c>
      <c r="C211" t="s">
        <v>2058</v>
      </c>
      <c r="D211" t="s">
        <v>2013</v>
      </c>
      <c r="E211"/>
      <c r="F211" t="s">
        <v>2059</v>
      </c>
      <c r="G211" t="s">
        <v>2060</v>
      </c>
      <c r="H211" t="s">
        <v>2061</v>
      </c>
      <c r="I211" s="384">
        <v>0</v>
      </c>
      <c r="J211" s="77"/>
      <c r="K211" s="92"/>
    </row>
    <row r="212" spans="1:11" ht="20.399999999999999" x14ac:dyDescent="0.25">
      <c r="A212" s="14" t="s">
        <v>1854</v>
      </c>
      <c r="B212" s="385" t="s">
        <v>2057</v>
      </c>
      <c r="C212" s="385" t="s">
        <v>2058</v>
      </c>
      <c r="D212" s="385" t="s">
        <v>2013</v>
      </c>
      <c r="E212" s="385"/>
      <c r="F212" s="385" t="s">
        <v>2059</v>
      </c>
      <c r="G212" s="385" t="s">
        <v>2060</v>
      </c>
      <c r="H212" s="385" t="s">
        <v>2061</v>
      </c>
      <c r="I212" s="386">
        <v>98</v>
      </c>
      <c r="J212" s="77"/>
      <c r="K212" s="92"/>
    </row>
    <row r="213" spans="1:11" ht="20.399999999999999" x14ac:dyDescent="0.25">
      <c r="A213" s="14" t="s">
        <v>1854</v>
      </c>
      <c r="B213" t="s">
        <v>2062</v>
      </c>
      <c r="C213" t="s">
        <v>2063</v>
      </c>
      <c r="D213" t="s">
        <v>2064</v>
      </c>
      <c r="E213"/>
      <c r="F213" t="s">
        <v>2065</v>
      </c>
      <c r="G213" t="s">
        <v>2009</v>
      </c>
      <c r="H213" t="s">
        <v>2010</v>
      </c>
      <c r="I213" s="384">
        <v>0</v>
      </c>
      <c r="J213" s="77"/>
      <c r="K213" s="92"/>
    </row>
    <row r="214" spans="1:11" ht="20.399999999999999" x14ac:dyDescent="0.25">
      <c r="A214" s="14" t="s">
        <v>1854</v>
      </c>
      <c r="B214" s="385" t="s">
        <v>2062</v>
      </c>
      <c r="C214" s="385" t="s">
        <v>2063</v>
      </c>
      <c r="D214" s="385" t="s">
        <v>2064</v>
      </c>
      <c r="E214" s="385"/>
      <c r="F214" s="385" t="s">
        <v>2065</v>
      </c>
      <c r="G214" s="385" t="s">
        <v>2009</v>
      </c>
      <c r="H214" s="385" t="s">
        <v>2010</v>
      </c>
      <c r="I214" s="386">
        <v>638.66999999999996</v>
      </c>
      <c r="J214" s="77"/>
      <c r="K214" s="92"/>
    </row>
    <row r="215" spans="1:11" ht="20.399999999999999" x14ac:dyDescent="0.25">
      <c r="A215" s="14" t="s">
        <v>1854</v>
      </c>
      <c r="B215" t="s">
        <v>2066</v>
      </c>
      <c r="C215" t="s">
        <v>2067</v>
      </c>
      <c r="D215" t="s">
        <v>2068</v>
      </c>
      <c r="E215"/>
      <c r="F215" t="s">
        <v>2069</v>
      </c>
      <c r="G215"/>
      <c r="H215" t="s">
        <v>2070</v>
      </c>
      <c r="I215" s="384">
        <v>0</v>
      </c>
      <c r="J215" s="77"/>
      <c r="K215" s="92"/>
    </row>
    <row r="216" spans="1:11" ht="20.399999999999999" x14ac:dyDescent="0.25">
      <c r="A216" s="14" t="s">
        <v>1854</v>
      </c>
      <c r="B216" s="385" t="s">
        <v>2066</v>
      </c>
      <c r="C216" s="385" t="s">
        <v>2067</v>
      </c>
      <c r="D216" s="385" t="s">
        <v>2068</v>
      </c>
      <c r="E216" s="385"/>
      <c r="F216" s="385" t="s">
        <v>2069</v>
      </c>
      <c r="G216" s="385"/>
      <c r="H216" s="385" t="s">
        <v>2070</v>
      </c>
      <c r="I216" s="386">
        <v>977.57</v>
      </c>
      <c r="J216" s="77"/>
      <c r="K216" s="92"/>
    </row>
    <row r="217" spans="1:11" ht="20.399999999999999" x14ac:dyDescent="0.25">
      <c r="A217" s="14" t="s">
        <v>1854</v>
      </c>
      <c r="B217" t="s">
        <v>2066</v>
      </c>
      <c r="C217" s="385" t="s">
        <v>2067</v>
      </c>
      <c r="D217" t="s">
        <v>2068</v>
      </c>
      <c r="E217"/>
      <c r="F217" t="s">
        <v>2071</v>
      </c>
      <c r="G217"/>
      <c r="H217" t="s">
        <v>2070</v>
      </c>
      <c r="I217" s="384">
        <v>13.11</v>
      </c>
      <c r="J217" s="77"/>
      <c r="K217" s="92"/>
    </row>
    <row r="218" spans="1:11" ht="20.399999999999999" x14ac:dyDescent="0.25">
      <c r="A218" s="14" t="s">
        <v>1854</v>
      </c>
      <c r="B218" s="385" t="s">
        <v>2072</v>
      </c>
      <c r="C218" s="385" t="s">
        <v>2073</v>
      </c>
      <c r="D218" s="385" t="s">
        <v>2068</v>
      </c>
      <c r="E218" s="385"/>
      <c r="F218" s="385" t="s">
        <v>2074</v>
      </c>
      <c r="G218" s="385"/>
      <c r="H218" s="385" t="s">
        <v>2070</v>
      </c>
      <c r="I218" s="386">
        <v>0</v>
      </c>
      <c r="J218" s="77"/>
      <c r="K218" s="92"/>
    </row>
    <row r="219" spans="1:11" ht="20.399999999999999" x14ac:dyDescent="0.25">
      <c r="A219" s="14" t="s">
        <v>1854</v>
      </c>
      <c r="B219" t="s">
        <v>2072</v>
      </c>
      <c r="C219" t="s">
        <v>2073</v>
      </c>
      <c r="D219" t="s">
        <v>2068</v>
      </c>
      <c r="E219"/>
      <c r="F219" t="s">
        <v>2074</v>
      </c>
      <c r="G219"/>
      <c r="H219" t="s">
        <v>2070</v>
      </c>
      <c r="I219" s="384">
        <v>184.4</v>
      </c>
      <c r="J219" s="77"/>
      <c r="K219" s="92"/>
    </row>
    <row r="220" spans="1:11" ht="20.399999999999999" x14ac:dyDescent="0.25">
      <c r="A220" s="14" t="s">
        <v>1854</v>
      </c>
      <c r="B220" s="385" t="s">
        <v>2072</v>
      </c>
      <c r="C220" t="s">
        <v>2073</v>
      </c>
      <c r="D220" s="385" t="s">
        <v>2068</v>
      </c>
      <c r="E220" s="385"/>
      <c r="F220" t="s">
        <v>2071</v>
      </c>
      <c r="G220" s="385"/>
      <c r="H220" s="385" t="s">
        <v>2070</v>
      </c>
      <c r="I220" s="386">
        <v>2.08</v>
      </c>
      <c r="J220" s="77"/>
      <c r="K220" s="92"/>
    </row>
    <row r="221" spans="1:11" ht="20.399999999999999" x14ac:dyDescent="0.25">
      <c r="A221" s="14" t="s">
        <v>1854</v>
      </c>
      <c r="B221" t="s">
        <v>2075</v>
      </c>
      <c r="C221" t="s">
        <v>2075</v>
      </c>
      <c r="D221" t="s">
        <v>1864</v>
      </c>
      <c r="E221"/>
      <c r="F221" t="s">
        <v>2076</v>
      </c>
      <c r="G221" t="s">
        <v>1900</v>
      </c>
      <c r="H221" t="s">
        <v>1901</v>
      </c>
      <c r="I221" s="384">
        <v>0</v>
      </c>
      <c r="J221" s="77"/>
      <c r="K221" s="92"/>
    </row>
    <row r="222" spans="1:11" ht="20.399999999999999" x14ac:dyDescent="0.25">
      <c r="A222" s="14" t="s">
        <v>1854</v>
      </c>
      <c r="B222" s="385" t="s">
        <v>2077</v>
      </c>
      <c r="C222" s="385" t="s">
        <v>2077</v>
      </c>
      <c r="D222" s="385" t="s">
        <v>1919</v>
      </c>
      <c r="E222" s="385"/>
      <c r="F222" s="385" t="s">
        <v>2078</v>
      </c>
      <c r="G222" s="385"/>
      <c r="H222" s="385" t="s">
        <v>2079</v>
      </c>
      <c r="I222" s="386">
        <v>0</v>
      </c>
      <c r="J222" s="77"/>
      <c r="K222" s="92"/>
    </row>
    <row r="223" spans="1:11" ht="20.399999999999999" x14ac:dyDescent="0.25">
      <c r="A223" s="14" t="s">
        <v>1854</v>
      </c>
      <c r="B223" t="s">
        <v>2077</v>
      </c>
      <c r="C223" t="s">
        <v>2077</v>
      </c>
      <c r="D223" t="s">
        <v>1919</v>
      </c>
      <c r="E223"/>
      <c r="F223" t="s">
        <v>2078</v>
      </c>
      <c r="G223"/>
      <c r="H223" t="s">
        <v>2079</v>
      </c>
      <c r="I223" s="384">
        <v>113.7</v>
      </c>
      <c r="J223" s="77"/>
      <c r="K223" s="92"/>
    </row>
    <row r="224" spans="1:11" ht="20.399999999999999" x14ac:dyDescent="0.25">
      <c r="A224" s="14" t="s">
        <v>1854</v>
      </c>
      <c r="B224" s="385" t="s">
        <v>2080</v>
      </c>
      <c r="C224" s="385" t="s">
        <v>2080</v>
      </c>
      <c r="D224" s="385" t="s">
        <v>1919</v>
      </c>
      <c r="E224" s="385"/>
      <c r="F224" s="385" t="s">
        <v>2081</v>
      </c>
      <c r="G224" s="385"/>
      <c r="H224" s="385" t="s">
        <v>2082</v>
      </c>
      <c r="I224" s="386">
        <v>0</v>
      </c>
      <c r="J224" s="77"/>
      <c r="K224" s="92"/>
    </row>
    <row r="225" spans="1:11" ht="20.399999999999999" x14ac:dyDescent="0.25">
      <c r="A225" s="14" t="s">
        <v>1854</v>
      </c>
      <c r="B225" t="s">
        <v>2080</v>
      </c>
      <c r="C225" t="s">
        <v>2080</v>
      </c>
      <c r="D225" t="s">
        <v>1919</v>
      </c>
      <c r="E225"/>
      <c r="F225" t="s">
        <v>2081</v>
      </c>
      <c r="G225"/>
      <c r="H225" t="s">
        <v>2082</v>
      </c>
      <c r="I225" s="384">
        <v>12.1</v>
      </c>
      <c r="J225" s="77"/>
      <c r="K225" s="92"/>
    </row>
    <row r="226" spans="1:11" ht="20.399999999999999" x14ac:dyDescent="0.25">
      <c r="A226" s="14" t="s">
        <v>1854</v>
      </c>
      <c r="B226" s="385" t="s">
        <v>2083</v>
      </c>
      <c r="C226" s="385" t="s">
        <v>2083</v>
      </c>
      <c r="D226" s="385" t="s">
        <v>1919</v>
      </c>
      <c r="E226" s="385"/>
      <c r="F226" s="385" t="s">
        <v>2084</v>
      </c>
      <c r="G226" s="385"/>
      <c r="H226" s="385" t="s">
        <v>2085</v>
      </c>
      <c r="I226" s="386">
        <v>0</v>
      </c>
      <c r="J226" s="77"/>
      <c r="K226" s="92"/>
    </row>
    <row r="227" spans="1:11" ht="20.399999999999999" x14ac:dyDescent="0.25">
      <c r="A227" s="14" t="s">
        <v>1854</v>
      </c>
      <c r="B227" t="s">
        <v>2083</v>
      </c>
      <c r="C227" t="s">
        <v>2083</v>
      </c>
      <c r="D227" t="s">
        <v>1919</v>
      </c>
      <c r="E227"/>
      <c r="F227" t="s">
        <v>2084</v>
      </c>
      <c r="G227"/>
      <c r="H227" t="s">
        <v>2085</v>
      </c>
      <c r="I227" s="384">
        <v>145.19999999999999</v>
      </c>
      <c r="J227" s="77"/>
      <c r="K227" s="92"/>
    </row>
    <row r="228" spans="1:11" ht="20.399999999999999" x14ac:dyDescent="0.25">
      <c r="A228" s="14" t="s">
        <v>1854</v>
      </c>
      <c r="B228" t="s">
        <v>2086</v>
      </c>
      <c r="C228" t="s">
        <v>2086</v>
      </c>
      <c r="D228" t="s">
        <v>1973</v>
      </c>
      <c r="E228"/>
      <c r="F228" t="s">
        <v>2087</v>
      </c>
      <c r="G228"/>
      <c r="H228" t="s">
        <v>2082</v>
      </c>
      <c r="I228" s="384">
        <v>0</v>
      </c>
      <c r="J228" s="77"/>
      <c r="K228" s="92"/>
    </row>
    <row r="229" spans="1:11" ht="20.399999999999999" x14ac:dyDescent="0.25">
      <c r="A229" s="14" t="s">
        <v>1854</v>
      </c>
      <c r="B229" s="385" t="s">
        <v>2086</v>
      </c>
      <c r="C229" s="385" t="s">
        <v>2086</v>
      </c>
      <c r="D229" s="385" t="s">
        <v>1973</v>
      </c>
      <c r="E229" s="385"/>
      <c r="F229" s="385" t="s">
        <v>2088</v>
      </c>
      <c r="G229" s="385"/>
      <c r="H229" s="385" t="s">
        <v>2082</v>
      </c>
      <c r="I229" s="386">
        <v>29.75</v>
      </c>
      <c r="J229" s="77"/>
      <c r="K229" s="92"/>
    </row>
    <row r="230" spans="1:11" ht="20.399999999999999" x14ac:dyDescent="0.25">
      <c r="A230" s="14" t="s">
        <v>1854</v>
      </c>
      <c r="B230" t="s">
        <v>2086</v>
      </c>
      <c r="C230" t="s">
        <v>2086</v>
      </c>
      <c r="D230" t="s">
        <v>1973</v>
      </c>
      <c r="E230"/>
      <c r="F230" t="s">
        <v>2089</v>
      </c>
      <c r="G230"/>
      <c r="H230" t="s">
        <v>2082</v>
      </c>
      <c r="I230" s="384">
        <v>7.6</v>
      </c>
      <c r="J230" s="77"/>
      <c r="K230" s="92"/>
    </row>
    <row r="231" spans="1:11" ht="20.399999999999999" x14ac:dyDescent="0.25">
      <c r="A231" s="14" t="s">
        <v>1854</v>
      </c>
      <c r="B231" s="385" t="s">
        <v>2090</v>
      </c>
      <c r="C231" s="385" t="s">
        <v>2090</v>
      </c>
      <c r="D231" s="385" t="s">
        <v>1973</v>
      </c>
      <c r="E231" s="385"/>
      <c r="F231" s="385" t="s">
        <v>2091</v>
      </c>
      <c r="G231" s="385"/>
      <c r="H231" s="385" t="s">
        <v>2092</v>
      </c>
      <c r="I231" s="386">
        <v>0</v>
      </c>
      <c r="J231" s="77"/>
      <c r="K231" s="92"/>
    </row>
    <row r="232" spans="1:11" ht="20.399999999999999" x14ac:dyDescent="0.25">
      <c r="A232" s="14" t="s">
        <v>1854</v>
      </c>
      <c r="B232" t="s">
        <v>2090</v>
      </c>
      <c r="C232" t="s">
        <v>2090</v>
      </c>
      <c r="D232" t="s">
        <v>1973</v>
      </c>
      <c r="E232"/>
      <c r="F232" t="s">
        <v>2093</v>
      </c>
      <c r="G232"/>
      <c r="H232" t="s">
        <v>2092</v>
      </c>
      <c r="I232" s="384">
        <v>644</v>
      </c>
      <c r="J232" s="77"/>
      <c r="K232" s="92"/>
    </row>
    <row r="233" spans="1:11" ht="20.399999999999999" x14ac:dyDescent="0.25">
      <c r="A233" s="14" t="s">
        <v>1854</v>
      </c>
      <c r="B233" s="385" t="s">
        <v>2090</v>
      </c>
      <c r="C233" s="385" t="s">
        <v>2090</v>
      </c>
      <c r="D233" s="385" t="s">
        <v>1973</v>
      </c>
      <c r="E233" s="385"/>
      <c r="F233" s="385" t="s">
        <v>2094</v>
      </c>
      <c r="G233" s="385"/>
      <c r="H233" s="385" t="s">
        <v>2092</v>
      </c>
      <c r="I233" s="386">
        <v>116</v>
      </c>
      <c r="J233" s="77"/>
      <c r="K233" s="92"/>
    </row>
    <row r="234" spans="1:11" ht="20.399999999999999" x14ac:dyDescent="0.25">
      <c r="A234" s="14" t="s">
        <v>1854</v>
      </c>
      <c r="B234" s="385" t="s">
        <v>2095</v>
      </c>
      <c r="C234" s="385" t="s">
        <v>2095</v>
      </c>
      <c r="D234" s="385" t="s">
        <v>2013</v>
      </c>
      <c r="E234" s="385"/>
      <c r="F234" s="385" t="s">
        <v>2096</v>
      </c>
      <c r="G234" s="385"/>
      <c r="H234" s="385" t="s">
        <v>2079</v>
      </c>
      <c r="I234" s="386">
        <v>0</v>
      </c>
      <c r="J234" s="77"/>
      <c r="K234" s="92"/>
    </row>
    <row r="235" spans="1:11" ht="20.399999999999999" x14ac:dyDescent="0.25">
      <c r="A235" s="14" t="s">
        <v>1854</v>
      </c>
      <c r="B235" t="s">
        <v>2095</v>
      </c>
      <c r="C235" t="s">
        <v>2095</v>
      </c>
      <c r="D235" t="s">
        <v>2013</v>
      </c>
      <c r="E235"/>
      <c r="F235" t="s">
        <v>2096</v>
      </c>
      <c r="G235"/>
      <c r="H235" t="s">
        <v>2079</v>
      </c>
      <c r="I235" s="384">
        <v>118.3</v>
      </c>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x14ac:dyDescent="0.2">
      <c r="A4485" s="14"/>
      <c r="B4485" s="14"/>
      <c r="C4485" s="14"/>
      <c r="D4485" s="16"/>
      <c r="E4485" s="16"/>
      <c r="F4485" s="14"/>
      <c r="G4485" s="14"/>
      <c r="H4485" s="14"/>
      <c r="I4485" s="15"/>
      <c r="J4485" s="77"/>
    </row>
    <row r="4486" spans="1:11" x14ac:dyDescent="0.2">
      <c r="A4486" s="14"/>
      <c r="B4486" s="14"/>
      <c r="C4486" s="14"/>
      <c r="D4486" s="16"/>
      <c r="E4486" s="16"/>
      <c r="F4486" s="14"/>
      <c r="G4486" s="14"/>
      <c r="H4486" s="14"/>
      <c r="I4486" s="15"/>
      <c r="J4486" s="77"/>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phoneticPr fontId="1" type="noConversion"/>
  <conditionalFormatting sqref="A107:J4998">
    <cfRule type="expression" dxfId="86" priority="35" stopIfTrue="1">
      <formula>$A107&lt;&gt;""</formula>
    </cfRule>
  </conditionalFormatting>
  <conditionalFormatting sqref="A1110:H1111">
    <cfRule type="expression" dxfId="85" priority="46" stopIfTrue="1">
      <formula>$A1110&lt;&gt;""</formula>
    </cfRule>
  </conditionalFormatting>
  <conditionalFormatting sqref="B470:E475">
    <cfRule type="expression" dxfId="84" priority="137" stopIfTrue="1">
      <formula>$A470&lt;&gt;""</formula>
    </cfRule>
  </conditionalFormatting>
  <conditionalFormatting sqref="B482:E486">
    <cfRule type="expression" dxfId="83" priority="172" stopIfTrue="1">
      <formula>$A482&lt;&gt;""</formula>
    </cfRule>
  </conditionalFormatting>
  <conditionalFormatting sqref="B687:E687">
    <cfRule type="expression" dxfId="82" priority="64" stopIfTrue="1">
      <formula>$A687&lt;&gt;""</formula>
    </cfRule>
  </conditionalFormatting>
  <conditionalFormatting sqref="B689:E689 H689:I689 B690:I691 B692:E697 H692:I697">
    <cfRule type="expression" dxfId="81" priority="24" stopIfTrue="1">
      <formula>$A689&lt;&gt;""</formula>
    </cfRule>
  </conditionalFormatting>
  <conditionalFormatting sqref="B699:E699 H699:I699">
    <cfRule type="expression" dxfId="80" priority="15" stopIfTrue="1">
      <formula>$A699&lt;&gt;""</formula>
    </cfRule>
  </conditionalFormatting>
  <conditionalFormatting sqref="B817:E817">
    <cfRule type="expression" dxfId="79" priority="87" stopIfTrue="1">
      <formula>$A817&lt;&gt;""</formula>
    </cfRule>
  </conditionalFormatting>
  <conditionalFormatting sqref="B1108:E1108">
    <cfRule type="expression" dxfId="78" priority="133" stopIfTrue="1">
      <formula>$A1108&lt;&gt;""</formula>
    </cfRule>
  </conditionalFormatting>
  <conditionalFormatting sqref="B1112:E1112">
    <cfRule type="expression" dxfId="77" priority="189" stopIfTrue="1">
      <formula>$A1112&lt;&gt;""</formula>
    </cfRule>
  </conditionalFormatting>
  <conditionalFormatting sqref="B1129:E1134">
    <cfRule type="expression" dxfId="76" priority="179" stopIfTrue="1">
      <formula>$A1129&lt;&gt;""</formula>
    </cfRule>
  </conditionalFormatting>
  <conditionalFormatting sqref="B1136:E1146">
    <cfRule type="expression" dxfId="75" priority="47" stopIfTrue="1">
      <formula>$A1136&lt;&gt;""</formula>
    </cfRule>
  </conditionalFormatting>
  <conditionalFormatting sqref="B1150:E1150">
    <cfRule type="expression" dxfId="74" priority="73" stopIfTrue="1">
      <formula>$A1150&lt;&gt;""</formula>
    </cfRule>
  </conditionalFormatting>
  <conditionalFormatting sqref="B1251:E1258 I1251:J1268">
    <cfRule type="expression" dxfId="73" priority="123" stopIfTrue="1">
      <formula>$A1251&lt;&gt;""</formula>
    </cfRule>
  </conditionalFormatting>
  <conditionalFormatting sqref="B1291:E1299">
    <cfRule type="expression" dxfId="72" priority="158" stopIfTrue="1">
      <formula>$A1291&lt;&gt;""</formula>
    </cfRule>
  </conditionalFormatting>
  <conditionalFormatting sqref="B1301:E1324">
    <cfRule type="expression" dxfId="71" priority="37" stopIfTrue="1">
      <formula>$A1301&lt;&gt;""</formula>
    </cfRule>
  </conditionalFormatting>
  <conditionalFormatting sqref="B1358:E1361">
    <cfRule type="expression" dxfId="70" priority="54" stopIfTrue="1">
      <formula>$A1358&lt;&gt;""</formula>
    </cfRule>
  </conditionalFormatting>
  <conditionalFormatting sqref="B1363:E1365">
    <cfRule type="expression" dxfId="69" priority="259" stopIfTrue="1">
      <formula>$A1363&lt;&gt;""</formula>
    </cfRule>
  </conditionalFormatting>
  <conditionalFormatting sqref="B1367:E1377">
    <cfRule type="expression" dxfId="68" priority="78" stopIfTrue="1">
      <formula>$A1367&lt;&gt;""</formula>
    </cfRule>
  </conditionalFormatting>
  <conditionalFormatting sqref="B1391:E1402">
    <cfRule type="expression" dxfId="67" priority="116" stopIfTrue="1">
      <formula>$A1391&lt;&gt;""</formula>
    </cfRule>
  </conditionalFormatting>
  <conditionalFormatting sqref="B1410:E1448">
    <cfRule type="expression" dxfId="66" priority="153" stopIfTrue="1">
      <formula>$A1410&lt;&gt;""</formula>
    </cfRule>
  </conditionalFormatting>
  <conditionalFormatting sqref="B1451:E1456">
    <cfRule type="expression" dxfId="65" priority="223" stopIfTrue="1">
      <formula>$A1451&lt;&gt;""</formula>
    </cfRule>
  </conditionalFormatting>
  <conditionalFormatting sqref="B487:G487">
    <cfRule type="expression" dxfId="64" priority="173" stopIfTrue="1">
      <formula>$A487&lt;&gt;""</formula>
    </cfRule>
  </conditionalFormatting>
  <conditionalFormatting sqref="B476:H481">
    <cfRule type="expression" dxfId="63" priority="193" stopIfTrue="1">
      <formula>$A476&lt;&gt;""</formula>
    </cfRule>
  </conditionalFormatting>
  <conditionalFormatting sqref="B488:H494">
    <cfRule type="expression" dxfId="62" priority="149" stopIfTrue="1">
      <formula>$A488&lt;&gt;""</formula>
    </cfRule>
  </conditionalFormatting>
  <conditionalFormatting sqref="B1065:H1080">
    <cfRule type="expression" dxfId="61" priority="219" stopIfTrue="1">
      <formula>$A1065&lt;&gt;""</formula>
    </cfRule>
  </conditionalFormatting>
  <conditionalFormatting sqref="B1270:H1272 B1273:E1286 H1273:H1286">
    <cfRule type="expression" dxfId="60" priority="148" stopIfTrue="1">
      <formula>$A1270&lt;&gt;""</formula>
    </cfRule>
  </conditionalFormatting>
  <conditionalFormatting sqref="B1288:H1290">
    <cfRule type="expression" dxfId="59" priority="43" stopIfTrue="1">
      <formula>$A1288&lt;&gt;""</formula>
    </cfRule>
  </conditionalFormatting>
  <conditionalFormatting sqref="B1362:H1362">
    <cfRule type="expression" dxfId="58" priority="289" stopIfTrue="1">
      <formula>$A1362&lt;&gt;""</formula>
    </cfRule>
  </conditionalFormatting>
  <conditionalFormatting sqref="B1378:H1383">
    <cfRule type="expression" dxfId="57" priority="17" stopIfTrue="1">
      <formula>$A1378&lt;&gt;""</formula>
    </cfRule>
  </conditionalFormatting>
  <conditionalFormatting sqref="B1408:H1409">
    <cfRule type="expression" dxfId="56" priority="196" stopIfTrue="1">
      <formula>$A1408&lt;&gt;""</formula>
    </cfRule>
  </conditionalFormatting>
  <conditionalFormatting sqref="B175:I189 I190:I227">
    <cfRule type="expression" dxfId="55" priority="246" stopIfTrue="1">
      <formula>$A175&lt;&gt;""</formula>
    </cfRule>
  </conditionalFormatting>
  <conditionalFormatting sqref="B240:I240 B241:E273">
    <cfRule type="expression" dxfId="54" priority="260" stopIfTrue="1">
      <formula>$A240&lt;&gt;""</formula>
    </cfRule>
  </conditionalFormatting>
  <conditionalFormatting sqref="B274:I318">
    <cfRule type="expression" dxfId="53" priority="93" stopIfTrue="1">
      <formula>$A274&lt;&gt;""</formula>
    </cfRule>
  </conditionalFormatting>
  <conditionalFormatting sqref="B495:I497">
    <cfRule type="expression" dxfId="52" priority="95" stopIfTrue="1">
      <formula>$A495&lt;&gt;""</formula>
    </cfRule>
  </conditionalFormatting>
  <conditionalFormatting sqref="B643:I686">
    <cfRule type="expression" dxfId="51" priority="256" stopIfTrue="1">
      <formula>$A643&lt;&gt;""</formula>
    </cfRule>
  </conditionalFormatting>
  <conditionalFormatting sqref="B688:I688">
    <cfRule type="expression" dxfId="50" priority="22" stopIfTrue="1">
      <formula>$A688&lt;&gt;""</formula>
    </cfRule>
  </conditionalFormatting>
  <conditionalFormatting sqref="B1135:I1135">
    <cfRule type="expression" dxfId="49" priority="147" stopIfTrue="1">
      <formula>$A1135&lt;&gt;""</formula>
    </cfRule>
  </conditionalFormatting>
  <conditionalFormatting sqref="B1147:I1149">
    <cfRule type="expression" dxfId="48" priority="16" stopIfTrue="1">
      <formula>$A1147&lt;&gt;""</formula>
    </cfRule>
  </conditionalFormatting>
  <conditionalFormatting sqref="B1151:I1155">
    <cfRule type="expression" dxfId="47" priority="18" stopIfTrue="1">
      <formula>$A1151&lt;&gt;""</formula>
    </cfRule>
  </conditionalFormatting>
  <conditionalFormatting sqref="B1269:I1269 I1270:I1286">
    <cfRule type="expression" dxfId="46" priority="151" stopIfTrue="1">
      <formula>$A1269&lt;&gt;""</formula>
    </cfRule>
  </conditionalFormatting>
  <conditionalFormatting sqref="B1366:I1366">
    <cfRule type="expression" dxfId="45" priority="146" stopIfTrue="1">
      <formula>$A1366&lt;&gt;""</formula>
    </cfRule>
  </conditionalFormatting>
  <conditionalFormatting sqref="B135:J163">
    <cfRule type="expression" dxfId="44" priority="69" stopIfTrue="1">
      <formula>$A135&lt;&gt;""</formula>
    </cfRule>
  </conditionalFormatting>
  <conditionalFormatting sqref="B358:J418">
    <cfRule type="expression" dxfId="43" priority="261" stopIfTrue="1">
      <formula>$A358&lt;&gt;""</formula>
    </cfRule>
  </conditionalFormatting>
  <conditionalFormatting sqref="B455:J456">
    <cfRule type="expression" dxfId="42" priority="222" stopIfTrue="1">
      <formula>$A455&lt;&gt;""</formula>
    </cfRule>
  </conditionalFormatting>
  <conditionalFormatting sqref="B597:J623">
    <cfRule type="expression" dxfId="41" priority="2" stopIfTrue="1">
      <formula>$A597&lt;&gt;""</formula>
    </cfRule>
  </conditionalFormatting>
  <conditionalFormatting sqref="B1051:J1052">
    <cfRule type="expression" dxfId="40" priority="217" stopIfTrue="1">
      <formula>$A1051&lt;&gt;""</formula>
    </cfRule>
  </conditionalFormatting>
  <conditionalFormatting sqref="B1125:J1128">
    <cfRule type="expression" dxfId="39" priority="7" stopIfTrue="1">
      <formula>$A1125&lt;&gt;""</formula>
    </cfRule>
  </conditionalFormatting>
  <conditionalFormatting sqref="B1156:J1250">
    <cfRule type="expression" dxfId="38" priority="33" stopIfTrue="1">
      <formula>$A1156&lt;&gt;""</formula>
    </cfRule>
  </conditionalFormatting>
  <conditionalFormatting sqref="B1404:J1404">
    <cfRule type="expression" dxfId="37" priority="198" stopIfTrue="1">
      <formula>$A1404&lt;&gt;""</formula>
    </cfRule>
  </conditionalFormatting>
  <conditionalFormatting sqref="B1459:J4372">
    <cfRule type="expression" dxfId="36" priority="42" stopIfTrue="1">
      <formula>$A1459&lt;&gt;""</formula>
    </cfRule>
  </conditionalFormatting>
  <conditionalFormatting sqref="F191:H195">
    <cfRule type="expression" dxfId="35" priority="124" stopIfTrue="1">
      <formula>$A191&lt;&gt;""</formula>
    </cfRule>
  </conditionalFormatting>
  <conditionalFormatting sqref="F198:H199">
    <cfRule type="expression" dxfId="34" priority="118" stopIfTrue="1">
      <formula>$A198&lt;&gt;""</formula>
    </cfRule>
  </conditionalFormatting>
  <conditionalFormatting sqref="F470:H471">
    <cfRule type="expression" dxfId="33" priority="139" stopIfTrue="1">
      <formula>$A470&lt;&gt;""</formula>
    </cfRule>
  </conditionalFormatting>
  <conditionalFormatting sqref="F474:H475">
    <cfRule type="expression" dxfId="32" priority="229" stopIfTrue="1">
      <formula>$A474&lt;&gt;""</formula>
    </cfRule>
  </conditionalFormatting>
  <conditionalFormatting sqref="F482:H484 H485:H487">
    <cfRule type="expression" dxfId="31" priority="171" stopIfTrue="1">
      <formula>$A482&lt;&gt;""</formula>
    </cfRule>
  </conditionalFormatting>
  <conditionalFormatting sqref="F1129:H1129">
    <cfRule type="expression" dxfId="30" priority="280" stopIfTrue="1">
      <formula>$A1129&lt;&gt;""</formula>
    </cfRule>
  </conditionalFormatting>
  <conditionalFormatting sqref="F1253:H1258">
    <cfRule type="expression" dxfId="29" priority="122" stopIfTrue="1">
      <formula>$A1253&lt;&gt;""</formula>
    </cfRule>
  </conditionalFormatting>
  <conditionalFormatting sqref="F170:I172">
    <cfRule type="expression" dxfId="28" priority="250" stopIfTrue="1">
      <formula>$A170&lt;&gt;""</formula>
    </cfRule>
  </conditionalFormatting>
  <conditionalFormatting sqref="F245:I245">
    <cfRule type="expression" dxfId="27" priority="150" stopIfTrue="1">
      <formula>$A245&lt;&gt;""</formula>
    </cfRule>
  </conditionalFormatting>
  <conditionalFormatting sqref="F164:J169 B164:E174 J170:J227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26" priority="290" stopIfTrue="1">
      <formula>$A164&lt;&gt;""</formula>
    </cfRule>
  </conditionalFormatting>
  <conditionalFormatting sqref="H190">
    <cfRule type="expression" dxfId="25" priority="130" stopIfTrue="1">
      <formula>$A190&lt;&gt;""</formula>
    </cfRule>
  </conditionalFormatting>
  <conditionalFormatting sqref="H196:H197">
    <cfRule type="expression" dxfId="24" priority="119" stopIfTrue="1">
      <formula>$A196&lt;&gt;""</formula>
    </cfRule>
  </conditionalFormatting>
  <conditionalFormatting sqref="H472:H473">
    <cfRule type="expression" dxfId="23" priority="143" stopIfTrue="1">
      <formula>$A472&lt;&gt;""</formula>
    </cfRule>
  </conditionalFormatting>
  <conditionalFormatting sqref="H1130:H1134">
    <cfRule type="expression" dxfId="22" priority="181" stopIfTrue="1">
      <formula>$A1130&lt;&gt;""</formula>
    </cfRule>
  </conditionalFormatting>
  <conditionalFormatting sqref="H1252">
    <cfRule type="expression" dxfId="21" priority="192" stopIfTrue="1">
      <formula>$A1252&lt;&gt;""</formula>
    </cfRule>
  </conditionalFormatting>
  <conditionalFormatting sqref="H1291:H1299">
    <cfRule type="expression" dxfId="20" priority="160" stopIfTrue="1">
      <formula>$A1291&lt;&gt;""</formula>
    </cfRule>
  </conditionalFormatting>
  <conditionalFormatting sqref="H1301:H1324">
    <cfRule type="expression" dxfId="19" priority="39" stopIfTrue="1">
      <formula>$A1301&lt;&gt;""</formula>
    </cfRule>
  </conditionalFormatting>
  <conditionalFormatting sqref="H1363:H1365">
    <cfRule type="expression" dxfId="18" priority="258" stopIfTrue="1">
      <formula>$A1363&lt;&gt;""</formula>
    </cfRule>
  </conditionalFormatting>
  <conditionalFormatting sqref="H1367:H1377">
    <cfRule type="expression" dxfId="17" priority="19" stopIfTrue="1">
      <formula>$A1367&lt;&gt;""</formula>
    </cfRule>
  </conditionalFormatting>
  <conditionalFormatting sqref="H1410">
    <cfRule type="expression" dxfId="16" priority="155" stopIfTrue="1">
      <formula>$A1410&lt;&gt;""</formula>
    </cfRule>
  </conditionalFormatting>
  <conditionalFormatting sqref="H1451:H1456">
    <cfRule type="expression" dxfId="15" priority="225" stopIfTrue="1">
      <formula>$A1451&lt;&gt;""</formula>
    </cfRule>
  </conditionalFormatting>
  <conditionalFormatting sqref="H173:I174">
    <cfRule type="expression" dxfId="14" priority="247" stopIfTrue="1">
      <formula>$A173&lt;&gt;""</formula>
    </cfRule>
  </conditionalFormatting>
  <conditionalFormatting sqref="H241:I244">
    <cfRule type="expression" dxfId="13" priority="249" stopIfTrue="1">
      <formula>$A241&lt;&gt;""</formula>
    </cfRule>
  </conditionalFormatting>
  <conditionalFormatting sqref="H246:I246">
    <cfRule type="expression" dxfId="12" priority="125" stopIfTrue="1">
      <formula>$A246&lt;&gt;""</formula>
    </cfRule>
  </conditionalFormatting>
  <conditionalFormatting sqref="H687:I687">
    <cfRule type="expression" dxfId="11" priority="66" stopIfTrue="1">
      <formula>$A687&lt;&gt;""</formula>
    </cfRule>
  </conditionalFormatting>
  <conditionalFormatting sqref="H1136:I1146">
    <cfRule type="expression" dxfId="10" priority="50" stopIfTrue="1">
      <formula>$A1136&lt;&gt;""</formula>
    </cfRule>
  </conditionalFormatting>
  <conditionalFormatting sqref="H1150:I1150">
    <cfRule type="expression" dxfId="9" priority="76" stopIfTrue="1">
      <formula>$A1150&lt;&gt;""</formula>
    </cfRule>
  </conditionalFormatting>
  <conditionalFormatting sqref="H1108:J1108">
    <cfRule type="expression" dxfId="8" priority="132" stopIfTrue="1">
      <formula>$A1108&lt;&gt;""</formula>
    </cfRule>
  </conditionalFormatting>
  <conditionalFormatting sqref="H1358:J1361">
    <cfRule type="expression" dxfId="7" priority="55" stopIfTrue="1">
      <formula>$A1358&lt;&gt;""</formula>
    </cfRule>
  </conditionalFormatting>
  <conditionalFormatting sqref="H1391:J1402">
    <cfRule type="expression" dxfId="6" priority="14" stopIfTrue="1">
      <formula>$A1391&lt;&gt;""</formula>
    </cfRule>
  </conditionalFormatting>
  <conditionalFormatting sqref="I470:I494">
    <cfRule type="expression" dxfId="5" priority="140" stopIfTrue="1">
      <formula>$A470&lt;&gt;""</formula>
    </cfRule>
  </conditionalFormatting>
  <conditionalFormatting sqref="I1367:I1383">
    <cfRule type="expression" dxfId="4" priority="82" stopIfTrue="1">
      <formula>$A1367&lt;&gt;""</formula>
    </cfRule>
  </conditionalFormatting>
  <conditionalFormatting sqref="I1288:J1357">
    <cfRule type="expression" dxfId="3" priority="162" stopIfTrue="1">
      <formula>$A1288&lt;&gt;""</formula>
    </cfRule>
  </conditionalFormatting>
  <conditionalFormatting sqref="I1408:J1445">
    <cfRule type="expression" dxfId="2" priority="157" stopIfTrue="1">
      <formula>$A1408&lt;&gt;""</formula>
    </cfRule>
  </conditionalFormatting>
  <conditionalFormatting sqref="I1449:J1456">
    <cfRule type="expression" dxfId="1" priority="255" stopIfTrue="1">
      <formula>$A1449&lt;&gt;""</formula>
    </cfRule>
  </conditionalFormatting>
  <conditionalFormatting sqref="J1135:J1155">
    <cfRule type="expression" dxfId="0" priority="282" stopIfTrue="1">
      <formula>$A1135&lt;&gt;""</formula>
    </cfRule>
  </conditionalFormatting>
  <dataValidations count="5">
    <dataValidation type="date" allowBlank="1" showInputMessage="1" showErrorMessage="1" sqref="D102:E102 D4999:E65534 D106:E106" xr:uid="{F5059AEA-A0D8-4B20-9D3C-8B76D9C427E6}">
      <formula1>42370</formula1>
      <formula2>42735</formula2>
    </dataValidation>
    <dataValidation type="list" allowBlank="1" sqref="F107:F4998" xr:uid="{255B499D-B3E6-47A9-A857-DBFE56F071D9}">
      <formula1>$F$96:$F$99</formula1>
    </dataValidation>
    <dataValidation type="list" allowBlank="1" showInputMessage="1" showErrorMessage="1" sqref="A107:A4998" xr:uid="{540C0DA9-E9CD-4805-B659-E67C1C32B21C}">
      <formula1>OFFSET($A$1,0,0,$B$3,1)</formula1>
    </dataValidation>
    <dataValidation allowBlank="1" sqref="G107:G4998" xr:uid="{B36265DD-F5DD-4F0A-AD93-4A0388363C0B}"/>
    <dataValidation type="list" allowBlank="1" showInputMessage="1" showErrorMessage="1" errorTitle="Chyba !" error="zadajte (vyberte zo zoznamu) platný analytický kód podľa nápovedy k bunke I104" sqref="J107:J999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Slovenský zväz telesne postihnutých športovcov, Benediktiho 5, Bratislava 1, 811 05</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22665234</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Martina Balcova-SZTPS</cp:lastModifiedBy>
  <cp:revision/>
  <cp:lastPrinted>2026-01-22T08:18:11Z</cp:lastPrinted>
  <dcterms:created xsi:type="dcterms:W3CDTF">2017-02-20T06:20:12Z</dcterms:created>
  <dcterms:modified xsi:type="dcterms:W3CDTF">2026-06-24T10:29:58Z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